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M12" i="1"/>
  <c r="P12"/>
  <c r="T12"/>
  <c r="M13"/>
  <c r="P13"/>
  <c r="T13"/>
  <c r="M14"/>
  <c r="P14"/>
  <c r="T14"/>
  <c r="M15"/>
  <c r="P15"/>
  <c r="T15"/>
  <c r="P16"/>
  <c r="M17"/>
  <c r="P17"/>
  <c r="T17"/>
  <c r="P18"/>
  <c r="P19"/>
  <c r="P20"/>
  <c r="M21"/>
  <c r="P21"/>
  <c r="P22"/>
  <c r="M23"/>
  <c r="P23"/>
  <c r="T23"/>
  <c r="M24"/>
  <c r="P24"/>
  <c r="M25"/>
  <c r="P25"/>
  <c r="T25"/>
  <c r="M26"/>
  <c r="P26"/>
  <c r="T26"/>
  <c r="M27"/>
  <c r="P27"/>
  <c r="T27"/>
  <c r="M28"/>
  <c r="P28"/>
  <c r="T28"/>
  <c r="M29"/>
  <c r="P29"/>
  <c r="T29"/>
  <c r="M30"/>
  <c r="P30"/>
  <c r="M31"/>
  <c r="P31"/>
  <c r="T31"/>
  <c r="M32"/>
  <c r="P32"/>
  <c r="T32"/>
  <c r="M33"/>
  <c r="P33"/>
  <c r="T33"/>
  <c r="M34"/>
  <c r="P34"/>
  <c r="T34"/>
  <c r="M35"/>
  <c r="P35"/>
  <c r="T35"/>
  <c r="M36"/>
  <c r="P36"/>
  <c r="T36"/>
  <c r="M37"/>
  <c r="P37"/>
  <c r="T37"/>
  <c r="M38"/>
  <c r="P38"/>
  <c r="T38"/>
  <c r="P39"/>
  <c r="M44"/>
  <c r="P44"/>
  <c r="T44"/>
  <c r="M45"/>
  <c r="T45"/>
  <c r="M46"/>
  <c r="P46"/>
  <c r="T46"/>
  <c r="M47"/>
  <c r="P47"/>
  <c r="T47"/>
  <c r="M48"/>
  <c r="P48"/>
  <c r="T48"/>
  <c r="M49"/>
  <c r="P49"/>
  <c r="T49"/>
  <c r="M50"/>
  <c r="P50"/>
  <c r="T50"/>
  <c r="M51"/>
  <c r="P51"/>
  <c r="T51"/>
  <c r="M52"/>
  <c r="P52"/>
  <c r="T52"/>
  <c r="M53"/>
  <c r="P53"/>
  <c r="T53"/>
  <c r="M54"/>
  <c r="T54"/>
  <c r="M55"/>
  <c r="P55"/>
  <c r="T55"/>
  <c r="M56"/>
  <c r="P56"/>
  <c r="T56"/>
  <c r="M57"/>
  <c r="P57"/>
  <c r="T57"/>
  <c r="M58"/>
  <c r="P58"/>
  <c r="T58"/>
  <c r="M59"/>
  <c r="T59"/>
  <c r="M60"/>
  <c r="P60"/>
  <c r="T60"/>
  <c r="M61"/>
  <c r="M62"/>
  <c r="P62"/>
  <c r="T62"/>
  <c r="M63"/>
  <c r="P63"/>
  <c r="T63"/>
  <c r="M64"/>
  <c r="P64"/>
  <c r="T64"/>
  <c r="M65"/>
  <c r="P65"/>
  <c r="T65"/>
  <c r="M66"/>
  <c r="P66"/>
  <c r="T66"/>
  <c r="M67"/>
  <c r="M68"/>
  <c r="M69"/>
  <c r="P69"/>
  <c r="T69"/>
  <c r="M70"/>
  <c r="T70"/>
  <c r="M71"/>
  <c r="P71"/>
  <c r="T71"/>
  <c r="M72"/>
  <c r="P72"/>
  <c r="T72"/>
  <c r="M73"/>
  <c r="P73"/>
  <c r="T73"/>
  <c r="M74"/>
  <c r="P74"/>
  <c r="T74"/>
  <c r="M75"/>
  <c r="P75"/>
  <c r="T75"/>
  <c r="M76"/>
  <c r="P76"/>
  <c r="T76"/>
  <c r="M77"/>
  <c r="P77"/>
  <c r="T77"/>
  <c r="M78"/>
  <c r="P78"/>
  <c r="T78"/>
  <c r="M79"/>
  <c r="P79"/>
  <c r="T79"/>
  <c r="M80"/>
  <c r="P80"/>
  <c r="T80"/>
  <c r="M81"/>
  <c r="T81"/>
  <c r="M82"/>
  <c r="T82"/>
  <c r="M83"/>
  <c r="P83"/>
  <c r="T83"/>
  <c r="M84"/>
  <c r="P84"/>
  <c r="T84"/>
  <c r="M85"/>
  <c r="T85"/>
  <c r="M86"/>
  <c r="P86"/>
  <c r="T86"/>
  <c r="M87"/>
  <c r="P87"/>
  <c r="T87"/>
  <c r="M88"/>
  <c r="P88"/>
  <c r="T88"/>
  <c r="M89"/>
  <c r="P89"/>
  <c r="T89"/>
  <c r="M90"/>
  <c r="P90"/>
  <c r="T90"/>
  <c r="M91"/>
  <c r="P91"/>
  <c r="T91"/>
  <c r="M92"/>
  <c r="T92"/>
  <c r="M93"/>
  <c r="P93"/>
  <c r="T93"/>
  <c r="M94"/>
  <c r="P94"/>
  <c r="T94"/>
  <c r="M95"/>
  <c r="P95"/>
  <c r="T95"/>
  <c r="M96"/>
  <c r="P96"/>
  <c r="T96"/>
  <c r="M97"/>
  <c r="P97"/>
  <c r="T97"/>
  <c r="M98"/>
  <c r="T98"/>
  <c r="M99"/>
  <c r="T99"/>
  <c r="M100"/>
  <c r="P100"/>
  <c r="T100"/>
  <c r="M101"/>
  <c r="P101"/>
  <c r="M106"/>
  <c r="P106"/>
  <c r="M112"/>
  <c r="P112"/>
  <c r="T112"/>
  <c r="M113"/>
  <c r="P113"/>
  <c r="M114"/>
  <c r="P114"/>
</calcChain>
</file>

<file path=xl/sharedStrings.xml><?xml version="1.0" encoding="utf-8"?>
<sst xmlns="http://schemas.openxmlformats.org/spreadsheetml/2006/main" count="415" uniqueCount="192">
  <si>
    <t>ОТЧЕТ ОБ ИСПОЛНЕНИИ БЮДЖЕТА</t>
  </si>
  <si>
    <t>КОДЫ</t>
  </si>
  <si>
    <t xml:space="preserve">Форма по ОКУД </t>
  </si>
  <si>
    <t>0503117</t>
  </si>
  <si>
    <t>на 1 ноября 2021 г.</t>
  </si>
  <si>
    <t xml:space="preserve">Дата </t>
  </si>
  <si>
    <t>Наименование финансового органа</t>
  </si>
  <si>
    <t>Администрация Дербентского сельского поселения Тимашевского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</si>
  <si>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</si>
  <si>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</si>
  <si>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</si>
  <si>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</si>
  <si>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Дербентского сельского  поселения</t>
  </si>
  <si>
    <t xml:space="preserve">по ОКТМО </t>
  </si>
  <si>
    <t>03653402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</si>
  <si>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</si>
  <si>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</si>
  <si>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</si>
  <si>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</si>
  <si>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</si>
  <si>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</si>
  <si>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</si>
  <si>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</si>
  <si>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</si>
  <si>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</si>
  <si>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</si>
  <si>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</si>
  <si>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</si>
  <si>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</si>
  <si>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</si>
  <si>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</si>
  <si>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</si>
  <si>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</si>
  <si>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</si>
  <si>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</si>
  <si>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</si>
  <si>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</si>
  <si>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</si>
  <si>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</si>
  <si>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</si>
  <si>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</si>
  <si>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</si>
  <si>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</si>
  <si>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</si>
  <si>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</si>
  <si>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</si>
  <si>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</si>
  <si>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</si>
  <si>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</si>
  <si>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</si>
  <si>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</si>
  <si>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</si>
  <si>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</si>
  <si>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</si>
  <si>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</si>
  <si>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</si>
  <si>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</si>
  <si>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</si>
  <si>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</si>
  <si>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</si>
  <si>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</si>
  <si>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</si>
  <si>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</si>
  <si>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</si>
  <si>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</si>
  <si>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910 11601154 01 0000 140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</si>
  <si>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</si>
  <si>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992 11101050 10 0000 120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</si>
  <si>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</si>
  <si>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</si>
  <si>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</si>
  <si>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</si>
  <si>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</si>
  <si>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992 11607010 10 0000 140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</si>
  <si>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</si>
  <si>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992 11607090 10 0000 140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</si>
  <si>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</si>
  <si>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</si>
  <si>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</si>
  <si>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</si>
  <si>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обеспечение комплексного развития сельских территорий</t>
  </si>
  <si>
    <t>992 20225576 10 0000 150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</si>
  <si>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</si>
  <si>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</si>
  <si>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</si>
  <si>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</si>
  <si>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</si>
  <si>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</si>
  <si>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</si>
  <si>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</si>
  <si>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</si>
  <si>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</si>
  <si>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</si>
  <si>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</si>
  <si>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</si>
  <si>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</si>
  <si>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 xml:space="preserve">Прочая закупка товаров, работ и услуг для обеспечения государственных (муниципальных) нужд		</t>
  </si>
  <si>
    <t>991 0103 5110000190 244</t>
  </si>
  <si>
    <t xml:space="preserve">Иные межбюджетные трансферты	</t>
  </si>
  <si>
    <t>991 0106 5120020010 540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</si>
  <si>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</si>
  <si>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</si>
  <si>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</si>
  <si>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</si>
  <si>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</si>
  <si>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</si>
  <si>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</si>
  <si>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</si>
  <si>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992 0104 5210000190 244</t>
  </si>
  <si>
    <t>Код добавлен автоматически</t>
  </si>
  <si>
    <t>992 0104 5210000190 247</t>
  </si>
  <si>
    <t xml:space="preserve">Уплата налога на имущество организаций и земельного налога	</t>
  </si>
  <si>
    <t>992 0104 5210000190 851</t>
  </si>
  <si>
    <t xml:space="preserve">Уплата прочих налогов, сборов и иных платежей	</t>
  </si>
  <si>
    <t>992 0104 5210000190 852</t>
  </si>
  <si>
    <t>Уплата иных платежей</t>
  </si>
  <si>
    <t>992 0104 5210000190 853</t>
  </si>
  <si>
    <t>992 0104 5210020020 540</t>
  </si>
  <si>
    <t>992 0104 5220060190 244</t>
  </si>
  <si>
    <t xml:space="preserve">Резервные средства	</t>
  </si>
  <si>
    <t>992 0111 5230020590 870</t>
  </si>
  <si>
    <t>992 0113 0710210370 244</t>
  </si>
  <si>
    <t>992 0113 0710210370 247</t>
  </si>
  <si>
    <t>992 0113 0810110060 244</t>
  </si>
  <si>
    <t>992 0113 0810110080 244</t>
  </si>
  <si>
    <t>992 0113 0810110080 247</t>
  </si>
  <si>
    <t>Фонд оплаты труда учреждений</t>
  </si>
  <si>
    <t>992 0113 5210000590 111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</si>
  <si>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</si>
  <si>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992 0113 5210000590 119</t>
  </si>
  <si>
    <t>992 0113 5210000590 121</t>
  </si>
  <si>
    <t>992 0113 5210000590 129</t>
  </si>
  <si>
    <t>992 0113 5210000590 244</t>
  </si>
  <si>
    <t>992 0113 5240010030 244</t>
  </si>
  <si>
    <t>992 0113 5240010030 853</t>
  </si>
  <si>
    <t>992 0203 5610051180 121</t>
  </si>
  <si>
    <t>992 0203 5610051180 129</t>
  </si>
  <si>
    <t>992 0310 1010110080 244</t>
  </si>
  <si>
    <t>992 0314 1010210100 244</t>
  </si>
  <si>
    <t>992 0409 0110110130 244</t>
  </si>
  <si>
    <t>992 0409 01101S2440 244</t>
  </si>
  <si>
    <t>992 0409 0110210180 244</t>
  </si>
  <si>
    <t>992 0412 0610110190 244</t>
  </si>
  <si>
    <t>992 0412 0810110140 244</t>
  </si>
  <si>
    <t>992 0502 0910110170 244</t>
  </si>
  <si>
    <t>992 0502 0910110390 244</t>
  </si>
  <si>
    <t>992 0502 0910210400 244</t>
  </si>
  <si>
    <t>992 0502 0910210400 247</t>
  </si>
  <si>
    <t>992 0503 0210110280 244</t>
  </si>
  <si>
    <t>992 0503 0210110280 247</t>
  </si>
  <si>
    <t>992 0503 0210110300 244</t>
  </si>
  <si>
    <t>992 0503 0210110310 244</t>
  </si>
  <si>
    <t>992 0503 0210111050 244</t>
  </si>
  <si>
    <t>992 0503 0210265766 244</t>
  </si>
  <si>
    <t>992 0503 02102L5766 244</t>
  </si>
  <si>
    <t>992 0503 1110110410 244</t>
  </si>
  <si>
    <t>992 0705 0710310380 244</t>
  </si>
  <si>
    <t>992 0707 0310110070 244</t>
  </si>
  <si>
    <t xml:space="preserve">Субсидии бюджетным учреждениям на финансовое обеспечение государтсвенного (муниципального) задания на оказание государственных (муниципальных) услуг (выполнение работ)	</t>
  </si>
  <si>
    <t>992 0801 0410100590 611</t>
  </si>
  <si>
    <t>992 0801 0410200590 611</t>
  </si>
  <si>
    <t xml:space="preserve">Субсидии бюджетным учреждениям на иные цели	</t>
  </si>
  <si>
    <t>992 0801 0410210240 612</t>
  </si>
  <si>
    <t>992 0801 0410310320 244</t>
  </si>
  <si>
    <t>992 1101 0510110340 244</t>
  </si>
  <si>
    <t>992 1202 0710110350 244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</si>
  <si>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</si>
  <si>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</si>
  <si>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</si>
  <si>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</si>
  <si>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</si>
  <si>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</si>
  <si>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</si>
  <si>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</si>
  <si>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</si>
  <si>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</si>
  <si>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</si>
  <si>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</si>
  <si>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</si>
  <si>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</si>
  <si>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</si>
  <si>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</si>
  <si>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</si>
  <si>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</si>
  <si>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</si>
  <si>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</si>
  <si>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Главный специалист</t>
  </si>
  <si>
    <t>Жученко Т. Н.</t>
  </si>
  <si>
    <t>(подпись)</t>
  </si>
  <si>
    <t>(расшифровка подписи)</t>
  </si>
  <si>
    <t xml:space="preserve">   22 декабря 2021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</si>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</sst>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120"/>
  <sheetViews>
    <sheetView tabSelected="1" workbookViewId="0">
      <selection sqref="A1:T1"/>
    </sheetView>
  </sheetViews>
  <sheetFormatPr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44501</v>
      </c>
    </row>
    <row r="4" spans="1:21" s="1" customFormat="1" ht="14.1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4.1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4.1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14</v>
      </c>
    </row>
    <row r="7" spans="1:21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4.1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19</v>
      </c>
      <c r="R8" s="4"/>
      <c r="S8" s="4"/>
      <c r="T8" s="4"/>
      <c r="U8" s="11" t="s">
        <v>20</v>
      </c>
    </row>
    <row r="9" spans="1:21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 t="s">
        <v>23</v>
      </c>
      <c r="J10" s="13"/>
      <c r="K10" s="13" t="s">
        <v>24</v>
      </c>
      <c r="L10" s="13"/>
      <c r="M10" s="14" t="s">
        <v>25</v>
      </c>
      <c r="N10" s="14"/>
      <c r="O10" s="14"/>
      <c r="P10" s="14" t="s">
        <v>26</v>
      </c>
      <c r="Q10" s="14"/>
      <c r="R10" s="14"/>
      <c r="S10" s="14"/>
      <c r="T10" s="15" t="s">
        <v>27</v>
      </c>
      <c r="U10" s="15"/>
    </row>
    <row r="11" spans="1:21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 t="s">
        <v>29</v>
      </c>
      <c r="J11" s="16"/>
      <c r="K11" s="16" t="s">
        <v>30</v>
      </c>
      <c r="L11" s="16"/>
      <c r="M11" s="17" t="s">
        <v>31</v>
      </c>
      <c r="N11" s="17"/>
      <c r="O11" s="17"/>
      <c r="P11" s="17" t="s">
        <v>32</v>
      </c>
      <c r="Q11" s="17"/>
      <c r="R11" s="17"/>
      <c r="S11" s="17"/>
      <c r="T11" s="18" t="s">
        <v>33</v>
      </c>
      <c r="U11" s="18"/>
    </row>
    <row r="12" spans="1:21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20" t="s">
        <v>35</v>
      </c>
      <c r="J12" s="20"/>
      <c r="K12" s="20" t="s">
        <v>36</v>
      </c>
      <c r="L12" s="20"/>
      <c r="M12" s="21">
        <f>24770700</f>
        <v>24770700</v>
      </c>
      <c r="N12" s="21"/>
      <c r="O12" s="21"/>
      <c r="P12" s="21">
        <f>21420937.93</f>
        <v>21420937.93</v>
      </c>
      <c r="Q12" s="21"/>
      <c r="R12" s="21"/>
      <c r="S12" s="21"/>
      <c r="T12" s="22">
        <f>3349762.07</f>
        <v>3349762.07</v>
      </c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4" t="s">
        <v>35</v>
      </c>
      <c r="J13" s="24"/>
      <c r="K13" s="24" t="s">
        <v>38</v>
      </c>
      <c r="L13" s="24"/>
      <c r="M13" s="25">
        <f>1200000</f>
        <v>1200000</v>
      </c>
      <c r="N13" s="25"/>
      <c r="O13" s="25"/>
      <c r="P13" s="25">
        <f>1066445.76</f>
        <v>1066445.76</v>
      </c>
      <c r="Q13" s="25"/>
      <c r="R13" s="25"/>
      <c r="S13" s="25"/>
      <c r="T13" s="26">
        <f>133554.24</f>
        <v>133554.23999999999</v>
      </c>
      <c r="U13" s="26"/>
    </row>
    <row r="14" spans="1:21" s="1" customFormat="1" ht="75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4" t="s">
        <v>35</v>
      </c>
      <c r="J14" s="24"/>
      <c r="K14" s="24" t="s">
        <v>40</v>
      </c>
      <c r="L14" s="24"/>
      <c r="M14" s="25">
        <f>10000</f>
        <v>10000</v>
      </c>
      <c r="N14" s="25"/>
      <c r="O14" s="25"/>
      <c r="P14" s="25">
        <f>7624.95</f>
        <v>7624.95</v>
      </c>
      <c r="Q14" s="25"/>
      <c r="R14" s="25"/>
      <c r="S14" s="25"/>
      <c r="T14" s="26">
        <f>2375.05</f>
        <v>2375.0500000000002</v>
      </c>
      <c r="U14" s="26"/>
    </row>
    <row r="15" spans="1:21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35</v>
      </c>
      <c r="J15" s="24"/>
      <c r="K15" s="24" t="s">
        <v>42</v>
      </c>
      <c r="L15" s="24"/>
      <c r="M15" s="25">
        <f>1527700</f>
        <v>1527700</v>
      </c>
      <c r="N15" s="25"/>
      <c r="O15" s="25"/>
      <c r="P15" s="25">
        <f>1446363.15</f>
        <v>1446363.15</v>
      </c>
      <c r="Q15" s="25"/>
      <c r="R15" s="25"/>
      <c r="S15" s="25"/>
      <c r="T15" s="26">
        <f>81336.85</f>
        <v>81336.850000000006</v>
      </c>
      <c r="U15" s="26"/>
    </row>
    <row r="16" spans="1:21" s="1" customFormat="1" ht="66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35</v>
      </c>
      <c r="J16" s="24"/>
      <c r="K16" s="24" t="s">
        <v>44</v>
      </c>
      <c r="L16" s="24"/>
      <c r="M16" s="27" t="s">
        <v>45</v>
      </c>
      <c r="N16" s="27"/>
      <c r="O16" s="27"/>
      <c r="P16" s="25">
        <f>-187938.21</f>
        <v>-187938.21</v>
      </c>
      <c r="Q16" s="25"/>
      <c r="R16" s="25"/>
      <c r="S16" s="25"/>
      <c r="T16" s="28" t="s">
        <v>45</v>
      </c>
      <c r="U16" s="28"/>
    </row>
    <row r="17" spans="1:21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4" t="s">
        <v>35</v>
      </c>
      <c r="J17" s="24"/>
      <c r="K17" s="24" t="s">
        <v>47</v>
      </c>
      <c r="L17" s="24"/>
      <c r="M17" s="25">
        <f>812000</f>
        <v>812000</v>
      </c>
      <c r="N17" s="25"/>
      <c r="O17" s="25"/>
      <c r="P17" s="25">
        <f>705219.2</f>
        <v>705219.2</v>
      </c>
      <c r="Q17" s="25"/>
      <c r="R17" s="25"/>
      <c r="S17" s="25"/>
      <c r="T17" s="26">
        <f>106780.8</f>
        <v>106780.8</v>
      </c>
      <c r="U17" s="26"/>
    </row>
    <row r="18" spans="1:21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4" t="s">
        <v>35</v>
      </c>
      <c r="J18" s="24"/>
      <c r="K18" s="24" t="s">
        <v>49</v>
      </c>
      <c r="L18" s="24"/>
      <c r="M18" s="27" t="s">
        <v>45</v>
      </c>
      <c r="N18" s="27"/>
      <c r="O18" s="27"/>
      <c r="P18" s="25">
        <f>236.9</f>
        <v>236.9</v>
      </c>
      <c r="Q18" s="25"/>
      <c r="R18" s="25"/>
      <c r="S18" s="25"/>
      <c r="T18" s="28" t="s">
        <v>45</v>
      </c>
      <c r="U18" s="28"/>
    </row>
    <row r="19" spans="1:21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4" t="s">
        <v>35</v>
      </c>
      <c r="J19" s="24"/>
      <c r="K19" s="24" t="s">
        <v>51</v>
      </c>
      <c r="L19" s="24"/>
      <c r="M19" s="27" t="s">
        <v>45</v>
      </c>
      <c r="N19" s="27"/>
      <c r="O19" s="27"/>
      <c r="P19" s="25">
        <f>8679.04</f>
        <v>8679.0400000000009</v>
      </c>
      <c r="Q19" s="25"/>
      <c r="R19" s="25"/>
      <c r="S19" s="25"/>
      <c r="T19" s="28" t="s">
        <v>45</v>
      </c>
      <c r="U19" s="28"/>
    </row>
    <row r="20" spans="1:21" s="1" customFormat="1" ht="54.95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4" t="s">
        <v>35</v>
      </c>
      <c r="J20" s="24"/>
      <c r="K20" s="24" t="s">
        <v>53</v>
      </c>
      <c r="L20" s="24"/>
      <c r="M20" s="27" t="s">
        <v>45</v>
      </c>
      <c r="N20" s="27"/>
      <c r="O20" s="27"/>
      <c r="P20" s="25">
        <f>11858.56</f>
        <v>11858.56</v>
      </c>
      <c r="Q20" s="25"/>
      <c r="R20" s="25"/>
      <c r="S20" s="25"/>
      <c r="T20" s="28" t="s">
        <v>45</v>
      </c>
      <c r="U20" s="28"/>
    </row>
    <row r="21" spans="1:21" s="1" customFormat="1" ht="14.1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4" t="s">
        <v>35</v>
      </c>
      <c r="J21" s="24"/>
      <c r="K21" s="24" t="s">
        <v>55</v>
      </c>
      <c r="L21" s="24"/>
      <c r="M21" s="25">
        <f>200000</f>
        <v>200000</v>
      </c>
      <c r="N21" s="25"/>
      <c r="O21" s="25"/>
      <c r="P21" s="25">
        <f>426453.55</f>
        <v>426453.55</v>
      </c>
      <c r="Q21" s="25"/>
      <c r="R21" s="25"/>
      <c r="S21" s="25"/>
      <c r="T21" s="28" t="s">
        <v>45</v>
      </c>
      <c r="U21" s="28"/>
    </row>
    <row r="22" spans="1:21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4" t="s">
        <v>35</v>
      </c>
      <c r="J22" s="24"/>
      <c r="K22" s="24" t="s">
        <v>57</v>
      </c>
      <c r="L22" s="24"/>
      <c r="M22" s="27" t="s">
        <v>45</v>
      </c>
      <c r="N22" s="27"/>
      <c r="O22" s="27"/>
      <c r="P22" s="25">
        <f>1.09</f>
        <v>1.0900000000000001</v>
      </c>
      <c r="Q22" s="25"/>
      <c r="R22" s="25"/>
      <c r="S22" s="25"/>
      <c r="T22" s="28" t="s">
        <v>45</v>
      </c>
      <c r="U22" s="28"/>
    </row>
    <row r="23" spans="1:21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4" t="s">
        <v>35</v>
      </c>
      <c r="J23" s="24"/>
      <c r="K23" s="24" t="s">
        <v>59</v>
      </c>
      <c r="L23" s="24"/>
      <c r="M23" s="25">
        <f>770000</f>
        <v>770000</v>
      </c>
      <c r="N23" s="25"/>
      <c r="O23" s="25"/>
      <c r="P23" s="25">
        <f>481682.44</f>
        <v>481682.44</v>
      </c>
      <c r="Q23" s="25"/>
      <c r="R23" s="25"/>
      <c r="S23" s="25"/>
      <c r="T23" s="26">
        <f>288317.56</f>
        <v>288317.56</v>
      </c>
      <c r="U23" s="26"/>
    </row>
    <row r="24" spans="1:21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4" t="s">
        <v>35</v>
      </c>
      <c r="J24" s="24"/>
      <c r="K24" s="24" t="s">
        <v>61</v>
      </c>
      <c r="L24" s="24"/>
      <c r="M24" s="25">
        <f>490000</f>
        <v>490000</v>
      </c>
      <c r="N24" s="25"/>
      <c r="O24" s="25"/>
      <c r="P24" s="25">
        <f>658398.24</f>
        <v>658398.24</v>
      </c>
      <c r="Q24" s="25"/>
      <c r="R24" s="25"/>
      <c r="S24" s="25"/>
      <c r="T24" s="28" t="s">
        <v>45</v>
      </c>
      <c r="U24" s="28"/>
    </row>
    <row r="25" spans="1:21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4" t="s">
        <v>35</v>
      </c>
      <c r="J25" s="24"/>
      <c r="K25" s="24" t="s">
        <v>63</v>
      </c>
      <c r="L25" s="24"/>
      <c r="M25" s="25">
        <f>3000000</f>
        <v>3000000</v>
      </c>
      <c r="N25" s="25"/>
      <c r="O25" s="25"/>
      <c r="P25" s="25">
        <f>577900.19</f>
        <v>577900.18999999994</v>
      </c>
      <c r="Q25" s="25"/>
      <c r="R25" s="25"/>
      <c r="S25" s="25"/>
      <c r="T25" s="26">
        <f>2422099.81</f>
        <v>2422099.81</v>
      </c>
      <c r="U25" s="26"/>
    </row>
    <row r="26" spans="1:21" s="1" customFormat="1" ht="66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4" t="s">
        <v>35</v>
      </c>
      <c r="J26" s="24"/>
      <c r="K26" s="24" t="s">
        <v>65</v>
      </c>
      <c r="L26" s="24"/>
      <c r="M26" s="25">
        <f>10000</f>
        <v>10000</v>
      </c>
      <c r="N26" s="25"/>
      <c r="O26" s="25"/>
      <c r="P26" s="25">
        <f>10000</f>
        <v>10000</v>
      </c>
      <c r="Q26" s="25"/>
      <c r="R26" s="25"/>
      <c r="S26" s="25"/>
      <c r="T26" s="26">
        <f>0</f>
        <v>0</v>
      </c>
      <c r="U26" s="26"/>
    </row>
    <row r="27" spans="1:21" s="1" customFormat="1" ht="33.950000000000003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4" t="s">
        <v>35</v>
      </c>
      <c r="J27" s="24"/>
      <c r="K27" s="24" t="s">
        <v>67</v>
      </c>
      <c r="L27" s="24"/>
      <c r="M27" s="25">
        <f>41800</f>
        <v>41800</v>
      </c>
      <c r="N27" s="25"/>
      <c r="O27" s="25"/>
      <c r="P27" s="25">
        <f>41781.8</f>
        <v>41781.800000000003</v>
      </c>
      <c r="Q27" s="25"/>
      <c r="R27" s="25"/>
      <c r="S27" s="25"/>
      <c r="T27" s="26">
        <f>18.2</f>
        <v>18.2</v>
      </c>
      <c r="U27" s="26"/>
    </row>
    <row r="28" spans="1:21" s="1" customFormat="1" ht="4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4" t="s">
        <v>35</v>
      </c>
      <c r="J28" s="24"/>
      <c r="K28" s="24" t="s">
        <v>69</v>
      </c>
      <c r="L28" s="24"/>
      <c r="M28" s="25">
        <f>9000</f>
        <v>9000</v>
      </c>
      <c r="N28" s="25"/>
      <c r="O28" s="25"/>
      <c r="P28" s="25">
        <f>7473.3</f>
        <v>7473.3</v>
      </c>
      <c r="Q28" s="25"/>
      <c r="R28" s="25"/>
      <c r="S28" s="25"/>
      <c r="T28" s="26">
        <f>1526.7</f>
        <v>1526.7</v>
      </c>
      <c r="U28" s="26"/>
    </row>
    <row r="29" spans="1:21" s="1" customFormat="1" ht="33.950000000000003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4" t="s">
        <v>35</v>
      </c>
      <c r="J29" s="24"/>
      <c r="K29" s="24" t="s">
        <v>71</v>
      </c>
      <c r="L29" s="24"/>
      <c r="M29" s="25">
        <f>197000</f>
        <v>197000</v>
      </c>
      <c r="N29" s="25"/>
      <c r="O29" s="25"/>
      <c r="P29" s="25">
        <f>3050.82</f>
        <v>3050.82</v>
      </c>
      <c r="Q29" s="25"/>
      <c r="R29" s="25"/>
      <c r="S29" s="25"/>
      <c r="T29" s="26">
        <f>193949.18</f>
        <v>193949.18</v>
      </c>
      <c r="U29" s="26"/>
    </row>
    <row r="30" spans="1:21" s="1" customFormat="1" ht="45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4" t="s">
        <v>35</v>
      </c>
      <c r="J30" s="24"/>
      <c r="K30" s="24" t="s">
        <v>73</v>
      </c>
      <c r="L30" s="24"/>
      <c r="M30" s="25">
        <f>3200</f>
        <v>3200</v>
      </c>
      <c r="N30" s="25"/>
      <c r="O30" s="25"/>
      <c r="P30" s="25">
        <f>3227.9</f>
        <v>3227.9</v>
      </c>
      <c r="Q30" s="25"/>
      <c r="R30" s="25"/>
      <c r="S30" s="25"/>
      <c r="T30" s="28" t="s">
        <v>45</v>
      </c>
      <c r="U30" s="28"/>
    </row>
    <row r="31" spans="1:21" s="1" customFormat="1" ht="45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4" t="s">
        <v>35</v>
      </c>
      <c r="J31" s="24"/>
      <c r="K31" s="24" t="s">
        <v>75</v>
      </c>
      <c r="L31" s="24"/>
      <c r="M31" s="25">
        <f>1000</f>
        <v>1000</v>
      </c>
      <c r="N31" s="25"/>
      <c r="O31" s="25"/>
      <c r="P31" s="25">
        <f>1000</f>
        <v>1000</v>
      </c>
      <c r="Q31" s="25"/>
      <c r="R31" s="25"/>
      <c r="S31" s="25"/>
      <c r="T31" s="26">
        <f>0</f>
        <v>0</v>
      </c>
      <c r="U31" s="26"/>
    </row>
    <row r="32" spans="1:21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4" t="s">
        <v>35</v>
      </c>
      <c r="J32" s="24"/>
      <c r="K32" s="24" t="s">
        <v>77</v>
      </c>
      <c r="L32" s="24"/>
      <c r="M32" s="25">
        <f>6001000</f>
        <v>6001000</v>
      </c>
      <c r="N32" s="25"/>
      <c r="O32" s="25"/>
      <c r="P32" s="25">
        <f>6001000</f>
        <v>6001000</v>
      </c>
      <c r="Q32" s="25"/>
      <c r="R32" s="25"/>
      <c r="S32" s="25"/>
      <c r="T32" s="26">
        <f>0</f>
        <v>0</v>
      </c>
      <c r="U32" s="26"/>
    </row>
    <row r="33" spans="1:21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4" t="s">
        <v>35</v>
      </c>
      <c r="J33" s="24"/>
      <c r="K33" s="24" t="s">
        <v>79</v>
      </c>
      <c r="L33" s="24"/>
      <c r="M33" s="25">
        <f>1094200</f>
        <v>1094200</v>
      </c>
      <c r="N33" s="25"/>
      <c r="O33" s="25"/>
      <c r="P33" s="25">
        <f>912000</f>
        <v>912000</v>
      </c>
      <c r="Q33" s="25"/>
      <c r="R33" s="25"/>
      <c r="S33" s="25"/>
      <c r="T33" s="26">
        <f>182200</f>
        <v>182200</v>
      </c>
      <c r="U33" s="26"/>
    </row>
    <row r="34" spans="1:21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4" t="s">
        <v>35</v>
      </c>
      <c r="J34" s="24"/>
      <c r="K34" s="24" t="s">
        <v>81</v>
      </c>
      <c r="L34" s="24"/>
      <c r="M34" s="25">
        <f>934600</f>
        <v>934600</v>
      </c>
      <c r="N34" s="25"/>
      <c r="O34" s="25"/>
      <c r="P34" s="25">
        <f>850864</f>
        <v>850864</v>
      </c>
      <c r="Q34" s="25"/>
      <c r="R34" s="25"/>
      <c r="S34" s="25"/>
      <c r="T34" s="26">
        <f>83736</f>
        <v>83736</v>
      </c>
      <c r="U34" s="26"/>
    </row>
    <row r="35" spans="1:21" s="1" customFormat="1" ht="14.1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4" t="s">
        <v>35</v>
      </c>
      <c r="J35" s="24"/>
      <c r="K35" s="24" t="s">
        <v>83</v>
      </c>
      <c r="L35" s="24"/>
      <c r="M35" s="25">
        <f>4918500</f>
        <v>4918500</v>
      </c>
      <c r="N35" s="25"/>
      <c r="O35" s="25"/>
      <c r="P35" s="25">
        <f>4918500</f>
        <v>4918500</v>
      </c>
      <c r="Q35" s="25"/>
      <c r="R35" s="25"/>
      <c r="S35" s="25"/>
      <c r="T35" s="26">
        <f>0</f>
        <v>0</v>
      </c>
      <c r="U35" s="26"/>
    </row>
    <row r="36" spans="1:21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4" t="s">
        <v>35</v>
      </c>
      <c r="J36" s="24"/>
      <c r="K36" s="24" t="s">
        <v>85</v>
      </c>
      <c r="L36" s="24"/>
      <c r="M36" s="25">
        <f>3800</f>
        <v>3800</v>
      </c>
      <c r="N36" s="25"/>
      <c r="O36" s="25"/>
      <c r="P36" s="25">
        <f>3800</f>
        <v>3800</v>
      </c>
      <c r="Q36" s="25"/>
      <c r="R36" s="25"/>
      <c r="S36" s="25"/>
      <c r="T36" s="26">
        <f>0</f>
        <v>0</v>
      </c>
      <c r="U36" s="26"/>
    </row>
    <row r="37" spans="1:21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4" t="s">
        <v>35</v>
      </c>
      <c r="J37" s="24"/>
      <c r="K37" s="24" t="s">
        <v>87</v>
      </c>
      <c r="L37" s="24"/>
      <c r="M37" s="25">
        <f>245300</f>
        <v>245300</v>
      </c>
      <c r="N37" s="25"/>
      <c r="O37" s="25"/>
      <c r="P37" s="25">
        <f>163715.25</f>
        <v>163715.25</v>
      </c>
      <c r="Q37" s="25"/>
      <c r="R37" s="25"/>
      <c r="S37" s="25"/>
      <c r="T37" s="26">
        <f>81584.75</f>
        <v>81584.75</v>
      </c>
      <c r="U37" s="26"/>
    </row>
    <row r="38" spans="1:21" s="1" customFormat="1" ht="24" customHeight="1">
      <c r="A38" s="23" t="s">
        <v>88</v>
      </c>
      <c r="B38" s="23"/>
      <c r="C38" s="23"/>
      <c r="D38" s="23"/>
      <c r="E38" s="23"/>
      <c r="F38" s="23"/>
      <c r="G38" s="23"/>
      <c r="H38" s="23"/>
      <c r="I38" s="24" t="s">
        <v>35</v>
      </c>
      <c r="J38" s="24"/>
      <c r="K38" s="24" t="s">
        <v>89</v>
      </c>
      <c r="L38" s="24"/>
      <c r="M38" s="25">
        <f>3301600</f>
        <v>3301600</v>
      </c>
      <c r="N38" s="25"/>
      <c r="O38" s="25"/>
      <c r="P38" s="25">
        <f>3301600</f>
        <v>3301600</v>
      </c>
      <c r="Q38" s="25"/>
      <c r="R38" s="25"/>
      <c r="S38" s="25"/>
      <c r="T38" s="26">
        <f>0</f>
        <v>0</v>
      </c>
      <c r="U38" s="26"/>
    </row>
    <row r="39" spans="1:21" s="1" customFormat="1" ht="54.95" customHeight="1">
      <c r="A39" s="23" t="s">
        <v>90</v>
      </c>
      <c r="B39" s="23"/>
      <c r="C39" s="23"/>
      <c r="D39" s="23"/>
      <c r="E39" s="23"/>
      <c r="F39" s="23"/>
      <c r="G39" s="23"/>
      <c r="H39" s="23"/>
      <c r="I39" s="24" t="s">
        <v>35</v>
      </c>
      <c r="J39" s="24"/>
      <c r="K39" s="24" t="s">
        <v>91</v>
      </c>
      <c r="L39" s="24"/>
      <c r="M39" s="27" t="s">
        <v>45</v>
      </c>
      <c r="N39" s="27"/>
      <c r="O39" s="27"/>
      <c r="P39" s="25">
        <f>0</f>
        <v>0</v>
      </c>
      <c r="Q39" s="25"/>
      <c r="R39" s="25"/>
      <c r="S39" s="25"/>
      <c r="T39" s="28" t="s">
        <v>45</v>
      </c>
      <c r="U39" s="28"/>
    </row>
    <row r="40" spans="1:21" s="1" customFormat="1" ht="14.1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4.1" customHeight="1">
      <c r="A41" s="12" t="s">
        <v>92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5.1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 t="s">
        <v>23</v>
      </c>
      <c r="J42" s="13"/>
      <c r="K42" s="13" t="s">
        <v>93</v>
      </c>
      <c r="L42" s="13"/>
      <c r="M42" s="14" t="s">
        <v>25</v>
      </c>
      <c r="N42" s="14"/>
      <c r="O42" s="14"/>
      <c r="P42" s="14" t="s">
        <v>26</v>
      </c>
      <c r="Q42" s="14"/>
      <c r="R42" s="14"/>
      <c r="S42" s="14"/>
      <c r="T42" s="15" t="s">
        <v>27</v>
      </c>
      <c r="U42" s="15"/>
    </row>
    <row r="43" spans="1:21" s="1" customFormat="1" ht="14.1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 t="s">
        <v>29</v>
      </c>
      <c r="J43" s="16"/>
      <c r="K43" s="16" t="s">
        <v>30</v>
      </c>
      <c r="L43" s="16"/>
      <c r="M43" s="17" t="s">
        <v>31</v>
      </c>
      <c r="N43" s="17"/>
      <c r="O43" s="17"/>
      <c r="P43" s="17" t="s">
        <v>32</v>
      </c>
      <c r="Q43" s="17"/>
      <c r="R43" s="17"/>
      <c r="S43" s="17"/>
      <c r="T43" s="18" t="s">
        <v>33</v>
      </c>
      <c r="U43" s="18"/>
    </row>
    <row r="44" spans="1:21" s="1" customFormat="1" ht="14.1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20" t="s">
        <v>95</v>
      </c>
      <c r="J44" s="20"/>
      <c r="K44" s="20" t="s">
        <v>36</v>
      </c>
      <c r="L44" s="20"/>
      <c r="M44" s="21">
        <f>30699674.32</f>
        <v>30699674.32</v>
      </c>
      <c r="N44" s="21"/>
      <c r="O44" s="21"/>
      <c r="P44" s="21">
        <f>23134912.27</f>
        <v>23134912.27</v>
      </c>
      <c r="Q44" s="21"/>
      <c r="R44" s="21"/>
      <c r="S44" s="21"/>
      <c r="T44" s="22">
        <f>7564762.05</f>
        <v>7564762.0499999998</v>
      </c>
      <c r="U44" s="22"/>
    </row>
    <row r="45" spans="1:21" s="1" customFormat="1" ht="24" customHeight="1">
      <c r="A45" s="30" t="s">
        <v>96</v>
      </c>
      <c r="B45" s="30"/>
      <c r="C45" s="30"/>
      <c r="D45" s="30"/>
      <c r="E45" s="30"/>
      <c r="F45" s="30"/>
      <c r="G45" s="30"/>
      <c r="H45" s="30"/>
      <c r="I45" s="31" t="s">
        <v>95</v>
      </c>
      <c r="J45" s="31"/>
      <c r="K45" s="31" t="s">
        <v>97</v>
      </c>
      <c r="L45" s="31"/>
      <c r="M45" s="32">
        <f>3000</f>
        <v>3000</v>
      </c>
      <c r="N45" s="32"/>
      <c r="O45" s="32"/>
      <c r="P45" s="33" t="s">
        <v>45</v>
      </c>
      <c r="Q45" s="33"/>
      <c r="R45" s="33"/>
      <c r="S45" s="33"/>
      <c r="T45" s="34">
        <f>3000</f>
        <v>3000</v>
      </c>
      <c r="U45" s="34"/>
    </row>
    <row r="46" spans="1:21" s="1" customFormat="1" ht="14.1" customHeight="1">
      <c r="A46" s="30" t="s">
        <v>98</v>
      </c>
      <c r="B46" s="30"/>
      <c r="C46" s="30"/>
      <c r="D46" s="30"/>
      <c r="E46" s="30"/>
      <c r="F46" s="30"/>
      <c r="G46" s="30"/>
      <c r="H46" s="30"/>
      <c r="I46" s="31" t="s">
        <v>95</v>
      </c>
      <c r="J46" s="31"/>
      <c r="K46" s="31" t="s">
        <v>99</v>
      </c>
      <c r="L46" s="31"/>
      <c r="M46" s="32">
        <f>66300</f>
        <v>66300</v>
      </c>
      <c r="N46" s="32"/>
      <c r="O46" s="32"/>
      <c r="P46" s="32">
        <f>66300</f>
        <v>66300</v>
      </c>
      <c r="Q46" s="32"/>
      <c r="R46" s="32"/>
      <c r="S46" s="32"/>
      <c r="T46" s="34">
        <f>0</f>
        <v>0</v>
      </c>
      <c r="U46" s="34"/>
    </row>
    <row r="47" spans="1:21" s="1" customFormat="1" ht="14.1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1" t="s">
        <v>95</v>
      </c>
      <c r="J47" s="31"/>
      <c r="K47" s="31" t="s">
        <v>101</v>
      </c>
      <c r="L47" s="31"/>
      <c r="M47" s="32">
        <f>561214</f>
        <v>561214</v>
      </c>
      <c r="N47" s="32"/>
      <c r="O47" s="32"/>
      <c r="P47" s="32">
        <f>488422.23</f>
        <v>488422.23</v>
      </c>
      <c r="Q47" s="32"/>
      <c r="R47" s="32"/>
      <c r="S47" s="32"/>
      <c r="T47" s="34">
        <f>72791.77</f>
        <v>72791.77</v>
      </c>
      <c r="U47" s="34"/>
    </row>
    <row r="48" spans="1:21" s="1" customFormat="1" ht="33.950000000000003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1" t="s">
        <v>95</v>
      </c>
      <c r="J48" s="31"/>
      <c r="K48" s="31" t="s">
        <v>103</v>
      </c>
      <c r="L48" s="31"/>
      <c r="M48" s="32">
        <f>169486</f>
        <v>169486</v>
      </c>
      <c r="N48" s="32"/>
      <c r="O48" s="32"/>
      <c r="P48" s="32">
        <f>131876.39</f>
        <v>131876.39000000001</v>
      </c>
      <c r="Q48" s="32"/>
      <c r="R48" s="32"/>
      <c r="S48" s="32"/>
      <c r="T48" s="34">
        <f>37609.61</f>
        <v>37609.61</v>
      </c>
      <c r="U48" s="34"/>
    </row>
    <row r="49" spans="1:21" s="1" customFormat="1" ht="14.1" customHeight="1">
      <c r="A49" s="30" t="s">
        <v>100</v>
      </c>
      <c r="B49" s="30"/>
      <c r="C49" s="30"/>
      <c r="D49" s="30"/>
      <c r="E49" s="30"/>
      <c r="F49" s="30"/>
      <c r="G49" s="30"/>
      <c r="H49" s="30"/>
      <c r="I49" s="31" t="s">
        <v>95</v>
      </c>
      <c r="J49" s="31"/>
      <c r="K49" s="31" t="s">
        <v>104</v>
      </c>
      <c r="L49" s="31"/>
      <c r="M49" s="32">
        <f>1862100</f>
        <v>1862100</v>
      </c>
      <c r="N49" s="32"/>
      <c r="O49" s="32"/>
      <c r="P49" s="32">
        <f>1405642.36</f>
        <v>1405642.36</v>
      </c>
      <c r="Q49" s="32"/>
      <c r="R49" s="32"/>
      <c r="S49" s="32"/>
      <c r="T49" s="34">
        <f>456457.64</f>
        <v>456457.64</v>
      </c>
      <c r="U49" s="34"/>
    </row>
    <row r="50" spans="1:21" s="1" customFormat="1" ht="24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1" t="s">
        <v>95</v>
      </c>
      <c r="J50" s="31"/>
      <c r="K50" s="31" t="s">
        <v>106</v>
      </c>
      <c r="L50" s="31"/>
      <c r="M50" s="32">
        <f>600</f>
        <v>600</v>
      </c>
      <c r="N50" s="32"/>
      <c r="O50" s="32"/>
      <c r="P50" s="32">
        <f>500</f>
        <v>500</v>
      </c>
      <c r="Q50" s="32"/>
      <c r="R50" s="32"/>
      <c r="S50" s="32"/>
      <c r="T50" s="34">
        <f>100</f>
        <v>100</v>
      </c>
      <c r="U50" s="34"/>
    </row>
    <row r="51" spans="1:21" s="1" customFormat="1" ht="33.950000000000003" customHeight="1">
      <c r="A51" s="30" t="s">
        <v>102</v>
      </c>
      <c r="B51" s="30"/>
      <c r="C51" s="30"/>
      <c r="D51" s="30"/>
      <c r="E51" s="30"/>
      <c r="F51" s="30"/>
      <c r="G51" s="30"/>
      <c r="H51" s="30"/>
      <c r="I51" s="31" t="s">
        <v>95</v>
      </c>
      <c r="J51" s="31"/>
      <c r="K51" s="31" t="s">
        <v>107</v>
      </c>
      <c r="L51" s="31"/>
      <c r="M51" s="32">
        <f>562300</f>
        <v>562300</v>
      </c>
      <c r="N51" s="32"/>
      <c r="O51" s="32"/>
      <c r="P51" s="32">
        <f>337263.62</f>
        <v>337263.62</v>
      </c>
      <c r="Q51" s="32"/>
      <c r="R51" s="32"/>
      <c r="S51" s="32"/>
      <c r="T51" s="34">
        <f>225036.38</f>
        <v>225036.38</v>
      </c>
      <c r="U51" s="34"/>
    </row>
    <row r="52" spans="1:21" s="1" customFormat="1" ht="24" customHeight="1">
      <c r="A52" s="30" t="s">
        <v>96</v>
      </c>
      <c r="B52" s="30"/>
      <c r="C52" s="30"/>
      <c r="D52" s="30"/>
      <c r="E52" s="30"/>
      <c r="F52" s="30"/>
      <c r="G52" s="30"/>
      <c r="H52" s="30"/>
      <c r="I52" s="31" t="s">
        <v>95</v>
      </c>
      <c r="J52" s="31"/>
      <c r="K52" s="31" t="s">
        <v>108</v>
      </c>
      <c r="L52" s="31"/>
      <c r="M52" s="32">
        <f>320600</f>
        <v>320600</v>
      </c>
      <c r="N52" s="32"/>
      <c r="O52" s="32"/>
      <c r="P52" s="32">
        <f>278534.54</f>
        <v>278534.53999999998</v>
      </c>
      <c r="Q52" s="32"/>
      <c r="R52" s="32"/>
      <c r="S52" s="32"/>
      <c r="T52" s="34">
        <f>42065.46</f>
        <v>42065.46</v>
      </c>
      <c r="U52" s="34"/>
    </row>
    <row r="53" spans="1:21" s="1" customFormat="1" ht="14.1" customHeight="1">
      <c r="A53" s="30" t="s">
        <v>109</v>
      </c>
      <c r="B53" s="30"/>
      <c r="C53" s="30"/>
      <c r="D53" s="30"/>
      <c r="E53" s="30"/>
      <c r="F53" s="30"/>
      <c r="G53" s="30"/>
      <c r="H53" s="30"/>
      <c r="I53" s="31" t="s">
        <v>95</v>
      </c>
      <c r="J53" s="31"/>
      <c r="K53" s="31" t="s">
        <v>110</v>
      </c>
      <c r="L53" s="31"/>
      <c r="M53" s="32">
        <f>20000</f>
        <v>20000</v>
      </c>
      <c r="N53" s="32"/>
      <c r="O53" s="32"/>
      <c r="P53" s="32">
        <f>19322.31</f>
        <v>19322.310000000001</v>
      </c>
      <c r="Q53" s="32"/>
      <c r="R53" s="32"/>
      <c r="S53" s="32"/>
      <c r="T53" s="34">
        <f>677.69</f>
        <v>677.69</v>
      </c>
      <c r="U53" s="34"/>
    </row>
    <row r="54" spans="1:21" s="1" customFormat="1" ht="14.1" customHeight="1">
      <c r="A54" s="30" t="s">
        <v>111</v>
      </c>
      <c r="B54" s="30"/>
      <c r="C54" s="30"/>
      <c r="D54" s="30"/>
      <c r="E54" s="30"/>
      <c r="F54" s="30"/>
      <c r="G54" s="30"/>
      <c r="H54" s="30"/>
      <c r="I54" s="31" t="s">
        <v>95</v>
      </c>
      <c r="J54" s="31"/>
      <c r="K54" s="31" t="s">
        <v>112</v>
      </c>
      <c r="L54" s="31"/>
      <c r="M54" s="32">
        <f>2000</f>
        <v>2000</v>
      </c>
      <c r="N54" s="32"/>
      <c r="O54" s="32"/>
      <c r="P54" s="33" t="s">
        <v>45</v>
      </c>
      <c r="Q54" s="33"/>
      <c r="R54" s="33"/>
      <c r="S54" s="33"/>
      <c r="T54" s="34">
        <f>2000</f>
        <v>2000</v>
      </c>
      <c r="U54" s="34"/>
    </row>
    <row r="55" spans="1:21" s="1" customFormat="1" ht="14.1" customHeight="1">
      <c r="A55" s="30" t="s">
        <v>113</v>
      </c>
      <c r="B55" s="30"/>
      <c r="C55" s="30"/>
      <c r="D55" s="30"/>
      <c r="E55" s="30"/>
      <c r="F55" s="30"/>
      <c r="G55" s="30"/>
      <c r="H55" s="30"/>
      <c r="I55" s="31" t="s">
        <v>95</v>
      </c>
      <c r="J55" s="31"/>
      <c r="K55" s="31" t="s">
        <v>114</v>
      </c>
      <c r="L55" s="31"/>
      <c r="M55" s="32">
        <f>5000</f>
        <v>5000</v>
      </c>
      <c r="N55" s="32"/>
      <c r="O55" s="32"/>
      <c r="P55" s="32">
        <f>865</f>
        <v>865</v>
      </c>
      <c r="Q55" s="32"/>
      <c r="R55" s="32"/>
      <c r="S55" s="32"/>
      <c r="T55" s="34">
        <f>4135</f>
        <v>4135</v>
      </c>
      <c r="U55" s="34"/>
    </row>
    <row r="56" spans="1:21" s="1" customFormat="1" ht="14.1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1" t="s">
        <v>95</v>
      </c>
      <c r="J56" s="31"/>
      <c r="K56" s="31" t="s">
        <v>116</v>
      </c>
      <c r="L56" s="31"/>
      <c r="M56" s="32">
        <f>10700</f>
        <v>10700</v>
      </c>
      <c r="N56" s="32"/>
      <c r="O56" s="32"/>
      <c r="P56" s="32">
        <f>4746.18</f>
        <v>4746.18</v>
      </c>
      <c r="Q56" s="32"/>
      <c r="R56" s="32"/>
      <c r="S56" s="32"/>
      <c r="T56" s="34">
        <f>5953.82</f>
        <v>5953.82</v>
      </c>
      <c r="U56" s="34"/>
    </row>
    <row r="57" spans="1:21" s="1" customFormat="1" ht="14.1" customHeight="1">
      <c r="A57" s="30" t="s">
        <v>98</v>
      </c>
      <c r="B57" s="30"/>
      <c r="C57" s="30"/>
      <c r="D57" s="30"/>
      <c r="E57" s="30"/>
      <c r="F57" s="30"/>
      <c r="G57" s="30"/>
      <c r="H57" s="30"/>
      <c r="I57" s="31" t="s">
        <v>95</v>
      </c>
      <c r="J57" s="31"/>
      <c r="K57" s="31" t="s">
        <v>117</v>
      </c>
      <c r="L57" s="31"/>
      <c r="M57" s="32">
        <f>23900</f>
        <v>23900</v>
      </c>
      <c r="N57" s="32"/>
      <c r="O57" s="32"/>
      <c r="P57" s="32">
        <f>23900</f>
        <v>23900</v>
      </c>
      <c r="Q57" s="32"/>
      <c r="R57" s="32"/>
      <c r="S57" s="32"/>
      <c r="T57" s="34">
        <f>0</f>
        <v>0</v>
      </c>
      <c r="U57" s="34"/>
    </row>
    <row r="58" spans="1:21" s="1" customFormat="1" ht="24" customHeight="1">
      <c r="A58" s="30" t="s">
        <v>96</v>
      </c>
      <c r="B58" s="30"/>
      <c r="C58" s="30"/>
      <c r="D58" s="30"/>
      <c r="E58" s="30"/>
      <c r="F58" s="30"/>
      <c r="G58" s="30"/>
      <c r="H58" s="30"/>
      <c r="I58" s="31" t="s">
        <v>95</v>
      </c>
      <c r="J58" s="31"/>
      <c r="K58" s="31" t="s">
        <v>118</v>
      </c>
      <c r="L58" s="31"/>
      <c r="M58" s="32">
        <f>3800</f>
        <v>3800</v>
      </c>
      <c r="N58" s="32"/>
      <c r="O58" s="32"/>
      <c r="P58" s="32">
        <f>3800</f>
        <v>3800</v>
      </c>
      <c r="Q58" s="32"/>
      <c r="R58" s="32"/>
      <c r="S58" s="32"/>
      <c r="T58" s="34">
        <f>0</f>
        <v>0</v>
      </c>
      <c r="U58" s="34"/>
    </row>
    <row r="59" spans="1:21" s="1" customFormat="1" ht="14.1" customHeight="1">
      <c r="A59" s="30" t="s">
        <v>119</v>
      </c>
      <c r="B59" s="30"/>
      <c r="C59" s="30"/>
      <c r="D59" s="30"/>
      <c r="E59" s="30"/>
      <c r="F59" s="30"/>
      <c r="G59" s="30"/>
      <c r="H59" s="30"/>
      <c r="I59" s="31" t="s">
        <v>95</v>
      </c>
      <c r="J59" s="31"/>
      <c r="K59" s="31" t="s">
        <v>120</v>
      </c>
      <c r="L59" s="31"/>
      <c r="M59" s="32">
        <f>18000</f>
        <v>18000</v>
      </c>
      <c r="N59" s="32"/>
      <c r="O59" s="32"/>
      <c r="P59" s="33" t="s">
        <v>45</v>
      </c>
      <c r="Q59" s="33"/>
      <c r="R59" s="33"/>
      <c r="S59" s="33"/>
      <c r="T59" s="34">
        <f>18000</f>
        <v>18000</v>
      </c>
      <c r="U59" s="34"/>
    </row>
    <row r="60" spans="1:21" s="1" customFormat="1" ht="24" customHeight="1">
      <c r="A60" s="30" t="s">
        <v>96</v>
      </c>
      <c r="B60" s="30"/>
      <c r="C60" s="30"/>
      <c r="D60" s="30"/>
      <c r="E60" s="30"/>
      <c r="F60" s="30"/>
      <c r="G60" s="30"/>
      <c r="H60" s="30"/>
      <c r="I60" s="31" t="s">
        <v>95</v>
      </c>
      <c r="J60" s="31"/>
      <c r="K60" s="31" t="s">
        <v>121</v>
      </c>
      <c r="L60" s="31"/>
      <c r="M60" s="32">
        <f>352900</f>
        <v>352900</v>
      </c>
      <c r="N60" s="32"/>
      <c r="O60" s="32"/>
      <c r="P60" s="32">
        <f>253941.32</f>
        <v>253941.32</v>
      </c>
      <c r="Q60" s="32"/>
      <c r="R60" s="32"/>
      <c r="S60" s="32"/>
      <c r="T60" s="34">
        <f>98958.68</f>
        <v>98958.68</v>
      </c>
      <c r="U60" s="34"/>
    </row>
    <row r="61" spans="1:21" s="1" customFormat="1" ht="14.1" customHeight="1">
      <c r="A61" s="30" t="s">
        <v>109</v>
      </c>
      <c r="B61" s="30"/>
      <c r="C61" s="30"/>
      <c r="D61" s="30"/>
      <c r="E61" s="30"/>
      <c r="F61" s="30"/>
      <c r="G61" s="30"/>
      <c r="H61" s="30"/>
      <c r="I61" s="31" t="s">
        <v>95</v>
      </c>
      <c r="J61" s="31"/>
      <c r="K61" s="31" t="s">
        <v>122</v>
      </c>
      <c r="L61" s="31"/>
      <c r="M61" s="32">
        <f>0</f>
        <v>0</v>
      </c>
      <c r="N61" s="32"/>
      <c r="O61" s="32"/>
      <c r="P61" s="33" t="s">
        <v>45</v>
      </c>
      <c r="Q61" s="33"/>
      <c r="R61" s="33"/>
      <c r="S61" s="33"/>
      <c r="T61" s="35" t="s">
        <v>45</v>
      </c>
      <c r="U61" s="35"/>
    </row>
    <row r="62" spans="1:21" s="1" customFormat="1" ht="24" customHeight="1">
      <c r="A62" s="30" t="s">
        <v>96</v>
      </c>
      <c r="B62" s="30"/>
      <c r="C62" s="30"/>
      <c r="D62" s="30"/>
      <c r="E62" s="30"/>
      <c r="F62" s="30"/>
      <c r="G62" s="30"/>
      <c r="H62" s="30"/>
      <c r="I62" s="31" t="s">
        <v>95</v>
      </c>
      <c r="J62" s="31"/>
      <c r="K62" s="31" t="s">
        <v>123</v>
      </c>
      <c r="L62" s="31"/>
      <c r="M62" s="32">
        <f>20000</f>
        <v>20000</v>
      </c>
      <c r="N62" s="32"/>
      <c r="O62" s="32"/>
      <c r="P62" s="32">
        <f>2000</f>
        <v>2000</v>
      </c>
      <c r="Q62" s="32"/>
      <c r="R62" s="32"/>
      <c r="S62" s="32"/>
      <c r="T62" s="34">
        <f>18000</f>
        <v>18000</v>
      </c>
      <c r="U62" s="34"/>
    </row>
    <row r="63" spans="1:21" s="1" customFormat="1" ht="24" customHeight="1">
      <c r="A63" s="30" t="s">
        <v>96</v>
      </c>
      <c r="B63" s="30"/>
      <c r="C63" s="30"/>
      <c r="D63" s="30"/>
      <c r="E63" s="30"/>
      <c r="F63" s="30"/>
      <c r="G63" s="30"/>
      <c r="H63" s="30"/>
      <c r="I63" s="31" t="s">
        <v>95</v>
      </c>
      <c r="J63" s="31"/>
      <c r="K63" s="31" t="s">
        <v>124</v>
      </c>
      <c r="L63" s="31"/>
      <c r="M63" s="32">
        <f>17763.97</f>
        <v>17763.97</v>
      </c>
      <c r="N63" s="32"/>
      <c r="O63" s="32"/>
      <c r="P63" s="32">
        <f>17763.97</f>
        <v>17763.97</v>
      </c>
      <c r="Q63" s="32"/>
      <c r="R63" s="32"/>
      <c r="S63" s="32"/>
      <c r="T63" s="34">
        <f>0</f>
        <v>0</v>
      </c>
      <c r="U63" s="34"/>
    </row>
    <row r="64" spans="1:21" s="1" customFormat="1" ht="14.1" customHeight="1">
      <c r="A64" s="30" t="s">
        <v>109</v>
      </c>
      <c r="B64" s="30"/>
      <c r="C64" s="30"/>
      <c r="D64" s="30"/>
      <c r="E64" s="30"/>
      <c r="F64" s="30"/>
      <c r="G64" s="30"/>
      <c r="H64" s="30"/>
      <c r="I64" s="31" t="s">
        <v>95</v>
      </c>
      <c r="J64" s="31"/>
      <c r="K64" s="31" t="s">
        <v>125</v>
      </c>
      <c r="L64" s="31"/>
      <c r="M64" s="32">
        <f>134236.03</f>
        <v>134236.03</v>
      </c>
      <c r="N64" s="32"/>
      <c r="O64" s="32"/>
      <c r="P64" s="32">
        <f>119692.51</f>
        <v>119692.51</v>
      </c>
      <c r="Q64" s="32"/>
      <c r="R64" s="32"/>
      <c r="S64" s="32"/>
      <c r="T64" s="34">
        <f>14543.52</f>
        <v>14543.52</v>
      </c>
      <c r="U64" s="34"/>
    </row>
    <row r="65" spans="1:21" s="1" customFormat="1" ht="14.1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1" t="s">
        <v>95</v>
      </c>
      <c r="J65" s="31"/>
      <c r="K65" s="31" t="s">
        <v>127</v>
      </c>
      <c r="L65" s="31"/>
      <c r="M65" s="32">
        <f>1125950</f>
        <v>1125950</v>
      </c>
      <c r="N65" s="32"/>
      <c r="O65" s="32"/>
      <c r="P65" s="32">
        <f>736318.1</f>
        <v>736318.1</v>
      </c>
      <c r="Q65" s="32"/>
      <c r="R65" s="32"/>
      <c r="S65" s="32"/>
      <c r="T65" s="34">
        <f>389631.9</f>
        <v>389631.9</v>
      </c>
      <c r="U65" s="34"/>
    </row>
    <row r="66" spans="1:21" s="1" customFormat="1" ht="24" customHeight="1">
      <c r="A66" s="30" t="s">
        <v>128</v>
      </c>
      <c r="B66" s="30"/>
      <c r="C66" s="30"/>
      <c r="D66" s="30"/>
      <c r="E66" s="30"/>
      <c r="F66" s="30"/>
      <c r="G66" s="30"/>
      <c r="H66" s="30"/>
      <c r="I66" s="31" t="s">
        <v>95</v>
      </c>
      <c r="J66" s="31"/>
      <c r="K66" s="31" t="s">
        <v>129</v>
      </c>
      <c r="L66" s="31"/>
      <c r="M66" s="32">
        <f>340050</f>
        <v>340050</v>
      </c>
      <c r="N66" s="32"/>
      <c r="O66" s="32"/>
      <c r="P66" s="32">
        <f>181676.69</f>
        <v>181676.69</v>
      </c>
      <c r="Q66" s="32"/>
      <c r="R66" s="32"/>
      <c r="S66" s="32"/>
      <c r="T66" s="34">
        <f>158373.31</f>
        <v>158373.31</v>
      </c>
      <c r="U66" s="34"/>
    </row>
    <row r="67" spans="1:21" s="1" customFormat="1" ht="14.1" customHeight="1">
      <c r="A67" s="30" t="s">
        <v>100</v>
      </c>
      <c r="B67" s="30"/>
      <c r="C67" s="30"/>
      <c r="D67" s="30"/>
      <c r="E67" s="30"/>
      <c r="F67" s="30"/>
      <c r="G67" s="30"/>
      <c r="H67" s="30"/>
      <c r="I67" s="31" t="s">
        <v>95</v>
      </c>
      <c r="J67" s="31"/>
      <c r="K67" s="31" t="s">
        <v>130</v>
      </c>
      <c r="L67" s="31"/>
      <c r="M67" s="32">
        <f>0</f>
        <v>0</v>
      </c>
      <c r="N67" s="32"/>
      <c r="O67" s="32"/>
      <c r="P67" s="33" t="s">
        <v>45</v>
      </c>
      <c r="Q67" s="33"/>
      <c r="R67" s="33"/>
      <c r="S67" s="33"/>
      <c r="T67" s="35" t="s">
        <v>45</v>
      </c>
      <c r="U67" s="35"/>
    </row>
    <row r="68" spans="1:21" s="1" customFormat="1" ht="33.950000000000003" customHeight="1">
      <c r="A68" s="30" t="s">
        <v>102</v>
      </c>
      <c r="B68" s="30"/>
      <c r="C68" s="30"/>
      <c r="D68" s="30"/>
      <c r="E68" s="30"/>
      <c r="F68" s="30"/>
      <c r="G68" s="30"/>
      <c r="H68" s="30"/>
      <c r="I68" s="31" t="s">
        <v>95</v>
      </c>
      <c r="J68" s="31"/>
      <c r="K68" s="31" t="s">
        <v>131</v>
      </c>
      <c r="L68" s="31"/>
      <c r="M68" s="32">
        <f>0</f>
        <v>0</v>
      </c>
      <c r="N68" s="32"/>
      <c r="O68" s="32"/>
      <c r="P68" s="33" t="s">
        <v>45</v>
      </c>
      <c r="Q68" s="33"/>
      <c r="R68" s="33"/>
      <c r="S68" s="33"/>
      <c r="T68" s="35" t="s">
        <v>45</v>
      </c>
      <c r="U68" s="35"/>
    </row>
    <row r="69" spans="1:21" s="1" customFormat="1" ht="24" customHeight="1">
      <c r="A69" s="30" t="s">
        <v>96</v>
      </c>
      <c r="B69" s="30"/>
      <c r="C69" s="30"/>
      <c r="D69" s="30"/>
      <c r="E69" s="30"/>
      <c r="F69" s="30"/>
      <c r="G69" s="30"/>
      <c r="H69" s="30"/>
      <c r="I69" s="31" t="s">
        <v>95</v>
      </c>
      <c r="J69" s="31"/>
      <c r="K69" s="31" t="s">
        <v>132</v>
      </c>
      <c r="L69" s="31"/>
      <c r="M69" s="32">
        <f>50000</f>
        <v>50000</v>
      </c>
      <c r="N69" s="32"/>
      <c r="O69" s="32"/>
      <c r="P69" s="32">
        <f>800</f>
        <v>800</v>
      </c>
      <c r="Q69" s="32"/>
      <c r="R69" s="32"/>
      <c r="S69" s="32"/>
      <c r="T69" s="34">
        <f>49200</f>
        <v>49200</v>
      </c>
      <c r="U69" s="34"/>
    </row>
    <row r="70" spans="1:21" s="1" customFormat="1" ht="24" customHeight="1">
      <c r="A70" s="30" t="s">
        <v>96</v>
      </c>
      <c r="B70" s="30"/>
      <c r="C70" s="30"/>
      <c r="D70" s="30"/>
      <c r="E70" s="30"/>
      <c r="F70" s="30"/>
      <c r="G70" s="30"/>
      <c r="H70" s="30"/>
      <c r="I70" s="31" t="s">
        <v>95</v>
      </c>
      <c r="J70" s="31"/>
      <c r="K70" s="31" t="s">
        <v>133</v>
      </c>
      <c r="L70" s="31"/>
      <c r="M70" s="32">
        <f>45800</f>
        <v>45800</v>
      </c>
      <c r="N70" s="32"/>
      <c r="O70" s="32"/>
      <c r="P70" s="33" t="s">
        <v>45</v>
      </c>
      <c r="Q70" s="33"/>
      <c r="R70" s="33"/>
      <c r="S70" s="33"/>
      <c r="T70" s="34">
        <f>45800</f>
        <v>45800</v>
      </c>
      <c r="U70" s="34"/>
    </row>
    <row r="71" spans="1:21" s="1" customFormat="1" ht="14.1" customHeight="1">
      <c r="A71" s="30" t="s">
        <v>115</v>
      </c>
      <c r="B71" s="30"/>
      <c r="C71" s="30"/>
      <c r="D71" s="30"/>
      <c r="E71" s="30"/>
      <c r="F71" s="30"/>
      <c r="G71" s="30"/>
      <c r="H71" s="30"/>
      <c r="I71" s="31" t="s">
        <v>95</v>
      </c>
      <c r="J71" s="31"/>
      <c r="K71" s="31" t="s">
        <v>134</v>
      </c>
      <c r="L71" s="31"/>
      <c r="M71" s="32">
        <f>56000</f>
        <v>56000</v>
      </c>
      <c r="N71" s="32"/>
      <c r="O71" s="32"/>
      <c r="P71" s="32">
        <f>50000</f>
        <v>50000</v>
      </c>
      <c r="Q71" s="32"/>
      <c r="R71" s="32"/>
      <c r="S71" s="32"/>
      <c r="T71" s="34">
        <f>6000</f>
        <v>6000</v>
      </c>
      <c r="U71" s="34"/>
    </row>
    <row r="72" spans="1:21" s="1" customFormat="1" ht="14.1" customHeight="1">
      <c r="A72" s="30" t="s">
        <v>100</v>
      </c>
      <c r="B72" s="30"/>
      <c r="C72" s="30"/>
      <c r="D72" s="30"/>
      <c r="E72" s="30"/>
      <c r="F72" s="30"/>
      <c r="G72" s="30"/>
      <c r="H72" s="30"/>
      <c r="I72" s="31" t="s">
        <v>95</v>
      </c>
      <c r="J72" s="31"/>
      <c r="K72" s="31" t="s">
        <v>135</v>
      </c>
      <c r="L72" s="31"/>
      <c r="M72" s="32">
        <f>188400</f>
        <v>188400</v>
      </c>
      <c r="N72" s="32"/>
      <c r="O72" s="32"/>
      <c r="P72" s="32">
        <f>126901.11</f>
        <v>126901.11</v>
      </c>
      <c r="Q72" s="32"/>
      <c r="R72" s="32"/>
      <c r="S72" s="32"/>
      <c r="T72" s="34">
        <f>61498.89</f>
        <v>61498.89</v>
      </c>
      <c r="U72" s="34"/>
    </row>
    <row r="73" spans="1:21" s="1" customFormat="1" ht="33.950000000000003" customHeight="1">
      <c r="A73" s="30" t="s">
        <v>102</v>
      </c>
      <c r="B73" s="30"/>
      <c r="C73" s="30"/>
      <c r="D73" s="30"/>
      <c r="E73" s="30"/>
      <c r="F73" s="30"/>
      <c r="G73" s="30"/>
      <c r="H73" s="30"/>
      <c r="I73" s="31" t="s">
        <v>95</v>
      </c>
      <c r="J73" s="31"/>
      <c r="K73" s="31" t="s">
        <v>136</v>
      </c>
      <c r="L73" s="31"/>
      <c r="M73" s="32">
        <f>56900</f>
        <v>56900</v>
      </c>
      <c r="N73" s="32"/>
      <c r="O73" s="32"/>
      <c r="P73" s="32">
        <f>36814.14</f>
        <v>36814.14</v>
      </c>
      <c r="Q73" s="32"/>
      <c r="R73" s="32"/>
      <c r="S73" s="32"/>
      <c r="T73" s="34">
        <f>20085.86</f>
        <v>20085.86</v>
      </c>
      <c r="U73" s="34"/>
    </row>
    <row r="74" spans="1:21" s="1" customFormat="1" ht="24" customHeight="1">
      <c r="A74" s="30" t="s">
        <v>96</v>
      </c>
      <c r="B74" s="30"/>
      <c r="C74" s="30"/>
      <c r="D74" s="30"/>
      <c r="E74" s="30"/>
      <c r="F74" s="30"/>
      <c r="G74" s="30"/>
      <c r="H74" s="30"/>
      <c r="I74" s="31" t="s">
        <v>95</v>
      </c>
      <c r="J74" s="31"/>
      <c r="K74" s="31" t="s">
        <v>137</v>
      </c>
      <c r="L74" s="31"/>
      <c r="M74" s="32">
        <f>193500</f>
        <v>193500</v>
      </c>
      <c r="N74" s="32"/>
      <c r="O74" s="32"/>
      <c r="P74" s="32">
        <f>3000</f>
        <v>3000</v>
      </c>
      <c r="Q74" s="32"/>
      <c r="R74" s="32"/>
      <c r="S74" s="32"/>
      <c r="T74" s="34">
        <f>190500</f>
        <v>190500</v>
      </c>
      <c r="U74" s="34"/>
    </row>
    <row r="75" spans="1:21" s="1" customFormat="1" ht="24" customHeight="1">
      <c r="A75" s="30" t="s">
        <v>96</v>
      </c>
      <c r="B75" s="30"/>
      <c r="C75" s="30"/>
      <c r="D75" s="30"/>
      <c r="E75" s="30"/>
      <c r="F75" s="30"/>
      <c r="G75" s="30"/>
      <c r="H75" s="30"/>
      <c r="I75" s="31" t="s">
        <v>95</v>
      </c>
      <c r="J75" s="31"/>
      <c r="K75" s="31" t="s">
        <v>138</v>
      </c>
      <c r="L75" s="31"/>
      <c r="M75" s="32">
        <f>20000</f>
        <v>20000</v>
      </c>
      <c r="N75" s="32"/>
      <c r="O75" s="32"/>
      <c r="P75" s="32">
        <f>11350</f>
        <v>11350</v>
      </c>
      <c r="Q75" s="32"/>
      <c r="R75" s="32"/>
      <c r="S75" s="32"/>
      <c r="T75" s="34">
        <f>8650</f>
        <v>8650</v>
      </c>
      <c r="U75" s="34"/>
    </row>
    <row r="76" spans="1:21" s="1" customFormat="1" ht="24" customHeight="1">
      <c r="A76" s="30" t="s">
        <v>96</v>
      </c>
      <c r="B76" s="30"/>
      <c r="C76" s="30"/>
      <c r="D76" s="30"/>
      <c r="E76" s="30"/>
      <c r="F76" s="30"/>
      <c r="G76" s="30"/>
      <c r="H76" s="30"/>
      <c r="I76" s="31" t="s">
        <v>95</v>
      </c>
      <c r="J76" s="31"/>
      <c r="K76" s="31" t="s">
        <v>139</v>
      </c>
      <c r="L76" s="31"/>
      <c r="M76" s="32">
        <f>3430988.75</f>
        <v>3430988.75</v>
      </c>
      <c r="N76" s="32"/>
      <c r="O76" s="32"/>
      <c r="P76" s="32">
        <f>1641640.33</f>
        <v>1641640.33</v>
      </c>
      <c r="Q76" s="32"/>
      <c r="R76" s="32"/>
      <c r="S76" s="32"/>
      <c r="T76" s="34">
        <f>1789348.42</f>
        <v>1789348.42</v>
      </c>
      <c r="U76" s="34"/>
    </row>
    <row r="77" spans="1:21" s="1" customFormat="1" ht="24" customHeight="1">
      <c r="A77" s="30" t="s">
        <v>96</v>
      </c>
      <c r="B77" s="30"/>
      <c r="C77" s="30"/>
      <c r="D77" s="30"/>
      <c r="E77" s="30"/>
      <c r="F77" s="30"/>
      <c r="G77" s="30"/>
      <c r="H77" s="30"/>
      <c r="I77" s="31" t="s">
        <v>95</v>
      </c>
      <c r="J77" s="31"/>
      <c r="K77" s="31" t="s">
        <v>140</v>
      </c>
      <c r="L77" s="31"/>
      <c r="M77" s="32">
        <f>5070800</f>
        <v>5070800</v>
      </c>
      <c r="N77" s="32"/>
      <c r="O77" s="32"/>
      <c r="P77" s="32">
        <f>5070619</f>
        <v>5070619</v>
      </c>
      <c r="Q77" s="32"/>
      <c r="R77" s="32"/>
      <c r="S77" s="32"/>
      <c r="T77" s="34">
        <f>181</f>
        <v>181</v>
      </c>
      <c r="U77" s="34"/>
    </row>
    <row r="78" spans="1:21" s="1" customFormat="1" ht="24" customHeight="1">
      <c r="A78" s="30" t="s">
        <v>96</v>
      </c>
      <c r="B78" s="30"/>
      <c r="C78" s="30"/>
      <c r="D78" s="30"/>
      <c r="E78" s="30"/>
      <c r="F78" s="30"/>
      <c r="G78" s="30"/>
      <c r="H78" s="30"/>
      <c r="I78" s="31" t="s">
        <v>95</v>
      </c>
      <c r="J78" s="31"/>
      <c r="K78" s="31" t="s">
        <v>141</v>
      </c>
      <c r="L78" s="31"/>
      <c r="M78" s="32">
        <f>554000</f>
        <v>554000</v>
      </c>
      <c r="N78" s="32"/>
      <c r="O78" s="32"/>
      <c r="P78" s="32">
        <f>82597</f>
        <v>82597</v>
      </c>
      <c r="Q78" s="32"/>
      <c r="R78" s="32"/>
      <c r="S78" s="32"/>
      <c r="T78" s="34">
        <f>471403</f>
        <v>471403</v>
      </c>
      <c r="U78" s="34"/>
    </row>
    <row r="79" spans="1:21" s="1" customFormat="1" ht="24" customHeight="1">
      <c r="A79" s="30" t="s">
        <v>96</v>
      </c>
      <c r="B79" s="30"/>
      <c r="C79" s="30"/>
      <c r="D79" s="30"/>
      <c r="E79" s="30"/>
      <c r="F79" s="30"/>
      <c r="G79" s="30"/>
      <c r="H79" s="30"/>
      <c r="I79" s="31" t="s">
        <v>95</v>
      </c>
      <c r="J79" s="31"/>
      <c r="K79" s="31" t="s">
        <v>142</v>
      </c>
      <c r="L79" s="31"/>
      <c r="M79" s="32">
        <f>1000</f>
        <v>1000</v>
      </c>
      <c r="N79" s="32"/>
      <c r="O79" s="32"/>
      <c r="P79" s="32">
        <f>1000</f>
        <v>1000</v>
      </c>
      <c r="Q79" s="32"/>
      <c r="R79" s="32"/>
      <c r="S79" s="32"/>
      <c r="T79" s="34">
        <f>0</f>
        <v>0</v>
      </c>
      <c r="U79" s="34"/>
    </row>
    <row r="80" spans="1:21" s="1" customFormat="1" ht="24" customHeight="1">
      <c r="A80" s="30" t="s">
        <v>96</v>
      </c>
      <c r="B80" s="30"/>
      <c r="C80" s="30"/>
      <c r="D80" s="30"/>
      <c r="E80" s="30"/>
      <c r="F80" s="30"/>
      <c r="G80" s="30"/>
      <c r="H80" s="30"/>
      <c r="I80" s="31" t="s">
        <v>95</v>
      </c>
      <c r="J80" s="31"/>
      <c r="K80" s="31" t="s">
        <v>143</v>
      </c>
      <c r="L80" s="31"/>
      <c r="M80" s="32">
        <f>336500</f>
        <v>336500</v>
      </c>
      <c r="N80" s="32"/>
      <c r="O80" s="32"/>
      <c r="P80" s="32">
        <f>239997.56</f>
        <v>239997.56</v>
      </c>
      <c r="Q80" s="32"/>
      <c r="R80" s="32"/>
      <c r="S80" s="32"/>
      <c r="T80" s="34">
        <f>96502.44</f>
        <v>96502.44</v>
      </c>
      <c r="U80" s="34"/>
    </row>
    <row r="81" spans="1:21" s="1" customFormat="1" ht="24" customHeight="1">
      <c r="A81" s="30" t="s">
        <v>96</v>
      </c>
      <c r="B81" s="30"/>
      <c r="C81" s="30"/>
      <c r="D81" s="30"/>
      <c r="E81" s="30"/>
      <c r="F81" s="30"/>
      <c r="G81" s="30"/>
      <c r="H81" s="30"/>
      <c r="I81" s="31" t="s">
        <v>95</v>
      </c>
      <c r="J81" s="31"/>
      <c r="K81" s="31" t="s">
        <v>144</v>
      </c>
      <c r="L81" s="31"/>
      <c r="M81" s="32">
        <f>299983.73</f>
        <v>299983.73</v>
      </c>
      <c r="N81" s="32"/>
      <c r="O81" s="32"/>
      <c r="P81" s="33" t="s">
        <v>45</v>
      </c>
      <c r="Q81" s="33"/>
      <c r="R81" s="33"/>
      <c r="S81" s="33"/>
      <c r="T81" s="34">
        <f>299983.73</f>
        <v>299983.73</v>
      </c>
      <c r="U81" s="34"/>
    </row>
    <row r="82" spans="1:21" s="1" customFormat="1" ht="24" customHeight="1">
      <c r="A82" s="30" t="s">
        <v>96</v>
      </c>
      <c r="B82" s="30"/>
      <c r="C82" s="30"/>
      <c r="D82" s="30"/>
      <c r="E82" s="30"/>
      <c r="F82" s="30"/>
      <c r="G82" s="30"/>
      <c r="H82" s="30"/>
      <c r="I82" s="31" t="s">
        <v>95</v>
      </c>
      <c r="J82" s="31"/>
      <c r="K82" s="31" t="s">
        <v>145</v>
      </c>
      <c r="L82" s="31"/>
      <c r="M82" s="32">
        <f>100000</f>
        <v>100000</v>
      </c>
      <c r="N82" s="32"/>
      <c r="O82" s="32"/>
      <c r="P82" s="33" t="s">
        <v>45</v>
      </c>
      <c r="Q82" s="33"/>
      <c r="R82" s="33"/>
      <c r="S82" s="33"/>
      <c r="T82" s="34">
        <f>100000</f>
        <v>100000</v>
      </c>
      <c r="U82" s="34"/>
    </row>
    <row r="83" spans="1:21" s="1" customFormat="1" ht="24" customHeight="1">
      <c r="A83" s="30" t="s">
        <v>96</v>
      </c>
      <c r="B83" s="30"/>
      <c r="C83" s="30"/>
      <c r="D83" s="30"/>
      <c r="E83" s="30"/>
      <c r="F83" s="30"/>
      <c r="G83" s="30"/>
      <c r="H83" s="30"/>
      <c r="I83" s="31" t="s">
        <v>95</v>
      </c>
      <c r="J83" s="31"/>
      <c r="K83" s="31" t="s">
        <v>146</v>
      </c>
      <c r="L83" s="31"/>
      <c r="M83" s="32">
        <f>1624000</f>
        <v>1624000</v>
      </c>
      <c r="N83" s="32"/>
      <c r="O83" s="32"/>
      <c r="P83" s="32">
        <f>1590149.24</f>
        <v>1590149.24</v>
      </c>
      <c r="Q83" s="32"/>
      <c r="R83" s="32"/>
      <c r="S83" s="32"/>
      <c r="T83" s="34">
        <f>33850.76</f>
        <v>33850.76</v>
      </c>
      <c r="U83" s="34"/>
    </row>
    <row r="84" spans="1:21" s="1" customFormat="1" ht="14.1" customHeight="1">
      <c r="A84" s="30" t="s">
        <v>109</v>
      </c>
      <c r="B84" s="30"/>
      <c r="C84" s="30"/>
      <c r="D84" s="30"/>
      <c r="E84" s="30"/>
      <c r="F84" s="30"/>
      <c r="G84" s="30"/>
      <c r="H84" s="30"/>
      <c r="I84" s="31" t="s">
        <v>95</v>
      </c>
      <c r="J84" s="31"/>
      <c r="K84" s="31" t="s">
        <v>147</v>
      </c>
      <c r="L84" s="31"/>
      <c r="M84" s="32">
        <f>20000</f>
        <v>20000</v>
      </c>
      <c r="N84" s="32"/>
      <c r="O84" s="32"/>
      <c r="P84" s="32">
        <f>6872.83</f>
        <v>6872.83</v>
      </c>
      <c r="Q84" s="32"/>
      <c r="R84" s="32"/>
      <c r="S84" s="32"/>
      <c r="T84" s="34">
        <f>13127.17</f>
        <v>13127.17</v>
      </c>
      <c r="U84" s="34"/>
    </row>
    <row r="85" spans="1:21" s="1" customFormat="1" ht="24" customHeight="1">
      <c r="A85" s="30" t="s">
        <v>96</v>
      </c>
      <c r="B85" s="30"/>
      <c r="C85" s="30"/>
      <c r="D85" s="30"/>
      <c r="E85" s="30"/>
      <c r="F85" s="30"/>
      <c r="G85" s="30"/>
      <c r="H85" s="30"/>
      <c r="I85" s="31" t="s">
        <v>95</v>
      </c>
      <c r="J85" s="31"/>
      <c r="K85" s="31" t="s">
        <v>148</v>
      </c>
      <c r="L85" s="31"/>
      <c r="M85" s="32">
        <f>355000</f>
        <v>355000</v>
      </c>
      <c r="N85" s="32"/>
      <c r="O85" s="32"/>
      <c r="P85" s="33" t="s">
        <v>45</v>
      </c>
      <c r="Q85" s="33"/>
      <c r="R85" s="33"/>
      <c r="S85" s="33"/>
      <c r="T85" s="34">
        <f>355000</f>
        <v>355000</v>
      </c>
      <c r="U85" s="34"/>
    </row>
    <row r="86" spans="1:21" s="1" customFormat="1" ht="14.1" customHeight="1">
      <c r="A86" s="30" t="s">
        <v>109</v>
      </c>
      <c r="B86" s="30"/>
      <c r="C86" s="30"/>
      <c r="D86" s="30"/>
      <c r="E86" s="30"/>
      <c r="F86" s="30"/>
      <c r="G86" s="30"/>
      <c r="H86" s="30"/>
      <c r="I86" s="31" t="s">
        <v>95</v>
      </c>
      <c r="J86" s="31"/>
      <c r="K86" s="31" t="s">
        <v>149</v>
      </c>
      <c r="L86" s="31"/>
      <c r="M86" s="32">
        <f>458800</f>
        <v>458800</v>
      </c>
      <c r="N86" s="32"/>
      <c r="O86" s="32"/>
      <c r="P86" s="32">
        <f>258800</f>
        <v>258800</v>
      </c>
      <c r="Q86" s="32"/>
      <c r="R86" s="32"/>
      <c r="S86" s="32"/>
      <c r="T86" s="34">
        <f>200000</f>
        <v>200000</v>
      </c>
      <c r="U86" s="34"/>
    </row>
    <row r="87" spans="1:21" s="1" customFormat="1" ht="24" customHeight="1">
      <c r="A87" s="30" t="s">
        <v>96</v>
      </c>
      <c r="B87" s="30"/>
      <c r="C87" s="30"/>
      <c r="D87" s="30"/>
      <c r="E87" s="30"/>
      <c r="F87" s="30"/>
      <c r="G87" s="30"/>
      <c r="H87" s="30"/>
      <c r="I87" s="31" t="s">
        <v>95</v>
      </c>
      <c r="J87" s="31"/>
      <c r="K87" s="31" t="s">
        <v>150</v>
      </c>
      <c r="L87" s="31"/>
      <c r="M87" s="32">
        <f>169800</f>
        <v>169800</v>
      </c>
      <c r="N87" s="32"/>
      <c r="O87" s="32"/>
      <c r="P87" s="32">
        <f>69237</f>
        <v>69237</v>
      </c>
      <c r="Q87" s="32"/>
      <c r="R87" s="32"/>
      <c r="S87" s="32"/>
      <c r="T87" s="34">
        <f>100563</f>
        <v>100563</v>
      </c>
      <c r="U87" s="34"/>
    </row>
    <row r="88" spans="1:21" s="1" customFormat="1" ht="24" customHeight="1">
      <c r="A88" s="30" t="s">
        <v>96</v>
      </c>
      <c r="B88" s="30"/>
      <c r="C88" s="30"/>
      <c r="D88" s="30"/>
      <c r="E88" s="30"/>
      <c r="F88" s="30"/>
      <c r="G88" s="30"/>
      <c r="H88" s="30"/>
      <c r="I88" s="31" t="s">
        <v>95</v>
      </c>
      <c r="J88" s="31"/>
      <c r="K88" s="31" t="s">
        <v>151</v>
      </c>
      <c r="L88" s="31"/>
      <c r="M88" s="32">
        <f>1451701.84</f>
        <v>1451701.84</v>
      </c>
      <c r="N88" s="32"/>
      <c r="O88" s="32"/>
      <c r="P88" s="32">
        <f>1007636.71</f>
        <v>1007636.71</v>
      </c>
      <c r="Q88" s="32"/>
      <c r="R88" s="32"/>
      <c r="S88" s="32"/>
      <c r="T88" s="34">
        <f>444065.13</f>
        <v>444065.13</v>
      </c>
      <c r="U88" s="34"/>
    </row>
    <row r="89" spans="1:21" s="1" customFormat="1" ht="24" customHeight="1">
      <c r="A89" s="30" t="s">
        <v>96</v>
      </c>
      <c r="B89" s="30"/>
      <c r="C89" s="30"/>
      <c r="D89" s="30"/>
      <c r="E89" s="30"/>
      <c r="F89" s="30"/>
      <c r="G89" s="30"/>
      <c r="H89" s="30"/>
      <c r="I89" s="31" t="s">
        <v>95</v>
      </c>
      <c r="J89" s="31"/>
      <c r="K89" s="31" t="s">
        <v>152</v>
      </c>
      <c r="L89" s="31"/>
      <c r="M89" s="32">
        <f>3301600</f>
        <v>3301600</v>
      </c>
      <c r="N89" s="32"/>
      <c r="O89" s="32"/>
      <c r="P89" s="32">
        <f>3301600</f>
        <v>3301600</v>
      </c>
      <c r="Q89" s="32"/>
      <c r="R89" s="32"/>
      <c r="S89" s="32"/>
      <c r="T89" s="34">
        <f>0</f>
        <v>0</v>
      </c>
      <c r="U89" s="34"/>
    </row>
    <row r="90" spans="1:21" s="1" customFormat="1" ht="24" customHeight="1">
      <c r="A90" s="30" t="s">
        <v>96</v>
      </c>
      <c r="B90" s="30"/>
      <c r="C90" s="30"/>
      <c r="D90" s="30"/>
      <c r="E90" s="30"/>
      <c r="F90" s="30"/>
      <c r="G90" s="30"/>
      <c r="H90" s="30"/>
      <c r="I90" s="31" t="s">
        <v>95</v>
      </c>
      <c r="J90" s="31"/>
      <c r="K90" s="31" t="s">
        <v>153</v>
      </c>
      <c r="L90" s="31"/>
      <c r="M90" s="32">
        <f>421500</f>
        <v>421500</v>
      </c>
      <c r="N90" s="32"/>
      <c r="O90" s="32"/>
      <c r="P90" s="32">
        <f>414273.99</f>
        <v>414273.99</v>
      </c>
      <c r="Q90" s="32"/>
      <c r="R90" s="32"/>
      <c r="S90" s="32"/>
      <c r="T90" s="34">
        <f>7226.01</f>
        <v>7226.01</v>
      </c>
      <c r="U90" s="34"/>
    </row>
    <row r="91" spans="1:21" s="1" customFormat="1" ht="24" customHeight="1">
      <c r="A91" s="30" t="s">
        <v>96</v>
      </c>
      <c r="B91" s="30"/>
      <c r="C91" s="30"/>
      <c r="D91" s="30"/>
      <c r="E91" s="30"/>
      <c r="F91" s="30"/>
      <c r="G91" s="30"/>
      <c r="H91" s="30"/>
      <c r="I91" s="31" t="s">
        <v>95</v>
      </c>
      <c r="J91" s="31"/>
      <c r="K91" s="31" t="s">
        <v>154</v>
      </c>
      <c r="L91" s="31"/>
      <c r="M91" s="32">
        <f>963600</f>
        <v>963600</v>
      </c>
      <c r="N91" s="32"/>
      <c r="O91" s="32"/>
      <c r="P91" s="32">
        <f>877190.14</f>
        <v>877190.14</v>
      </c>
      <c r="Q91" s="32"/>
      <c r="R91" s="32"/>
      <c r="S91" s="32"/>
      <c r="T91" s="34">
        <f>86409.86</f>
        <v>86409.86</v>
      </c>
      <c r="U91" s="34"/>
    </row>
    <row r="92" spans="1:21" s="1" customFormat="1" ht="24" customHeight="1">
      <c r="A92" s="30" t="s">
        <v>96</v>
      </c>
      <c r="B92" s="30"/>
      <c r="C92" s="30"/>
      <c r="D92" s="30"/>
      <c r="E92" s="30"/>
      <c r="F92" s="30"/>
      <c r="G92" s="30"/>
      <c r="H92" s="30"/>
      <c r="I92" s="31" t="s">
        <v>95</v>
      </c>
      <c r="J92" s="31"/>
      <c r="K92" s="31" t="s">
        <v>155</v>
      </c>
      <c r="L92" s="31"/>
      <c r="M92" s="32">
        <f>100000</f>
        <v>100000</v>
      </c>
      <c r="N92" s="32"/>
      <c r="O92" s="32"/>
      <c r="P92" s="33" t="s">
        <v>45</v>
      </c>
      <c r="Q92" s="33"/>
      <c r="R92" s="33"/>
      <c r="S92" s="33"/>
      <c r="T92" s="34">
        <f>100000</f>
        <v>100000</v>
      </c>
      <c r="U92" s="34"/>
    </row>
    <row r="93" spans="1:21" s="1" customFormat="1" ht="24" customHeight="1">
      <c r="A93" s="30" t="s">
        <v>96</v>
      </c>
      <c r="B93" s="30"/>
      <c r="C93" s="30"/>
      <c r="D93" s="30"/>
      <c r="E93" s="30"/>
      <c r="F93" s="30"/>
      <c r="G93" s="30"/>
      <c r="H93" s="30"/>
      <c r="I93" s="31" t="s">
        <v>95</v>
      </c>
      <c r="J93" s="31"/>
      <c r="K93" s="31" t="s">
        <v>156</v>
      </c>
      <c r="L93" s="31"/>
      <c r="M93" s="32">
        <f>50000</f>
        <v>50000</v>
      </c>
      <c r="N93" s="32"/>
      <c r="O93" s="32"/>
      <c r="P93" s="32">
        <f>8100</f>
        <v>8100</v>
      </c>
      <c r="Q93" s="32"/>
      <c r="R93" s="32"/>
      <c r="S93" s="32"/>
      <c r="T93" s="34">
        <f>41900</f>
        <v>41900</v>
      </c>
      <c r="U93" s="34"/>
    </row>
    <row r="94" spans="1:21" s="1" customFormat="1" ht="24" customHeight="1">
      <c r="A94" s="30" t="s">
        <v>96</v>
      </c>
      <c r="B94" s="30"/>
      <c r="C94" s="30"/>
      <c r="D94" s="30"/>
      <c r="E94" s="30"/>
      <c r="F94" s="30"/>
      <c r="G94" s="30"/>
      <c r="H94" s="30"/>
      <c r="I94" s="31" t="s">
        <v>95</v>
      </c>
      <c r="J94" s="31"/>
      <c r="K94" s="31" t="s">
        <v>157</v>
      </c>
      <c r="L94" s="31"/>
      <c r="M94" s="32">
        <f>20000</f>
        <v>20000</v>
      </c>
      <c r="N94" s="32"/>
      <c r="O94" s="32"/>
      <c r="P94" s="32">
        <f>20000</f>
        <v>20000</v>
      </c>
      <c r="Q94" s="32"/>
      <c r="R94" s="32"/>
      <c r="S94" s="32"/>
      <c r="T94" s="34">
        <f>0</f>
        <v>0</v>
      </c>
      <c r="U94" s="34"/>
    </row>
    <row r="95" spans="1:21" s="1" customFormat="1" ht="33.950000000000003" customHeight="1">
      <c r="A95" s="30" t="s">
        <v>158</v>
      </c>
      <c r="B95" s="30"/>
      <c r="C95" s="30"/>
      <c r="D95" s="30"/>
      <c r="E95" s="30"/>
      <c r="F95" s="30"/>
      <c r="G95" s="30"/>
      <c r="H95" s="30"/>
      <c r="I95" s="31" t="s">
        <v>95</v>
      </c>
      <c r="J95" s="31"/>
      <c r="K95" s="31" t="s">
        <v>159</v>
      </c>
      <c r="L95" s="31"/>
      <c r="M95" s="32">
        <f>3435400</f>
        <v>3435400</v>
      </c>
      <c r="N95" s="32"/>
      <c r="O95" s="32"/>
      <c r="P95" s="32">
        <f>2510000</f>
        <v>2510000</v>
      </c>
      <c r="Q95" s="32"/>
      <c r="R95" s="32"/>
      <c r="S95" s="32"/>
      <c r="T95" s="34">
        <f>925400</f>
        <v>925400</v>
      </c>
      <c r="U95" s="34"/>
    </row>
    <row r="96" spans="1:21" s="1" customFormat="1" ht="33.950000000000003" customHeight="1">
      <c r="A96" s="30" t="s">
        <v>158</v>
      </c>
      <c r="B96" s="30"/>
      <c r="C96" s="30"/>
      <c r="D96" s="30"/>
      <c r="E96" s="30"/>
      <c r="F96" s="30"/>
      <c r="G96" s="30"/>
      <c r="H96" s="30"/>
      <c r="I96" s="31" t="s">
        <v>95</v>
      </c>
      <c r="J96" s="31"/>
      <c r="K96" s="31" t="s">
        <v>160</v>
      </c>
      <c r="L96" s="31"/>
      <c r="M96" s="32">
        <f>1946500</f>
        <v>1946500</v>
      </c>
      <c r="N96" s="32"/>
      <c r="O96" s="32"/>
      <c r="P96" s="32">
        <f>1650000</f>
        <v>1650000</v>
      </c>
      <c r="Q96" s="32"/>
      <c r="R96" s="32"/>
      <c r="S96" s="32"/>
      <c r="T96" s="34">
        <f>296500</f>
        <v>296500</v>
      </c>
      <c r="U96" s="34"/>
    </row>
    <row r="97" spans="1:21" s="1" customFormat="1" ht="14.1" customHeight="1">
      <c r="A97" s="30" t="s">
        <v>161</v>
      </c>
      <c r="B97" s="30"/>
      <c r="C97" s="30"/>
      <c r="D97" s="30"/>
      <c r="E97" s="30"/>
      <c r="F97" s="30"/>
      <c r="G97" s="30"/>
      <c r="H97" s="30"/>
      <c r="I97" s="31" t="s">
        <v>95</v>
      </c>
      <c r="J97" s="31"/>
      <c r="K97" s="31" t="s">
        <v>162</v>
      </c>
      <c r="L97" s="31"/>
      <c r="M97" s="32">
        <f>58000</f>
        <v>58000</v>
      </c>
      <c r="N97" s="32"/>
      <c r="O97" s="32"/>
      <c r="P97" s="32">
        <f>58000</f>
        <v>58000</v>
      </c>
      <c r="Q97" s="32"/>
      <c r="R97" s="32"/>
      <c r="S97" s="32"/>
      <c r="T97" s="34">
        <f>0</f>
        <v>0</v>
      </c>
      <c r="U97" s="34"/>
    </row>
    <row r="98" spans="1:21" s="1" customFormat="1" ht="24" customHeight="1">
      <c r="A98" s="30" t="s">
        <v>96</v>
      </c>
      <c r="B98" s="30"/>
      <c r="C98" s="30"/>
      <c r="D98" s="30"/>
      <c r="E98" s="30"/>
      <c r="F98" s="30"/>
      <c r="G98" s="30"/>
      <c r="H98" s="30"/>
      <c r="I98" s="31" t="s">
        <v>95</v>
      </c>
      <c r="J98" s="31"/>
      <c r="K98" s="31" t="s">
        <v>163</v>
      </c>
      <c r="L98" s="31"/>
      <c r="M98" s="32">
        <f>190000</f>
        <v>190000</v>
      </c>
      <c r="N98" s="32"/>
      <c r="O98" s="32"/>
      <c r="P98" s="33" t="s">
        <v>45</v>
      </c>
      <c r="Q98" s="33"/>
      <c r="R98" s="33"/>
      <c r="S98" s="33"/>
      <c r="T98" s="34">
        <f>190000</f>
        <v>190000</v>
      </c>
      <c r="U98" s="34"/>
    </row>
    <row r="99" spans="1:21" s="1" customFormat="1" ht="24" customHeight="1">
      <c r="A99" s="30" t="s">
        <v>96</v>
      </c>
      <c r="B99" s="30"/>
      <c r="C99" s="30"/>
      <c r="D99" s="30"/>
      <c r="E99" s="30"/>
      <c r="F99" s="30"/>
      <c r="G99" s="30"/>
      <c r="H99" s="30"/>
      <c r="I99" s="31" t="s">
        <v>95</v>
      </c>
      <c r="J99" s="31"/>
      <c r="K99" s="31" t="s">
        <v>164</v>
      </c>
      <c r="L99" s="31"/>
      <c r="M99" s="32">
        <f>70000</f>
        <v>70000</v>
      </c>
      <c r="N99" s="32"/>
      <c r="O99" s="32"/>
      <c r="P99" s="33" t="s">
        <v>45</v>
      </c>
      <c r="Q99" s="33"/>
      <c r="R99" s="33"/>
      <c r="S99" s="33"/>
      <c r="T99" s="34">
        <f>70000</f>
        <v>70000</v>
      </c>
      <c r="U99" s="34"/>
    </row>
    <row r="100" spans="1:21" s="1" customFormat="1" ht="24" customHeight="1">
      <c r="A100" s="30" t="s">
        <v>96</v>
      </c>
      <c r="B100" s="30"/>
      <c r="C100" s="30"/>
      <c r="D100" s="30"/>
      <c r="E100" s="30"/>
      <c r="F100" s="30"/>
      <c r="G100" s="30"/>
      <c r="H100" s="30"/>
      <c r="I100" s="31" t="s">
        <v>95</v>
      </c>
      <c r="J100" s="31"/>
      <c r="K100" s="31" t="s">
        <v>165</v>
      </c>
      <c r="L100" s="31"/>
      <c r="M100" s="32">
        <f>40000</f>
        <v>40000</v>
      </c>
      <c r="N100" s="32"/>
      <c r="O100" s="32"/>
      <c r="P100" s="32">
        <f>25768</f>
        <v>25768</v>
      </c>
      <c r="Q100" s="32"/>
      <c r="R100" s="32"/>
      <c r="S100" s="32"/>
      <c r="T100" s="34">
        <f>14232</f>
        <v>14232</v>
      </c>
      <c r="U100" s="34"/>
    </row>
    <row r="101" spans="1:21" s="1" customFormat="1" ht="15" customHeight="1">
      <c r="A101" s="36" t="s">
        <v>166</v>
      </c>
      <c r="B101" s="36"/>
      <c r="C101" s="36"/>
      <c r="D101" s="36"/>
      <c r="E101" s="36"/>
      <c r="F101" s="36"/>
      <c r="G101" s="36"/>
      <c r="H101" s="36"/>
      <c r="I101" s="37" t="s">
        <v>167</v>
      </c>
      <c r="J101" s="37"/>
      <c r="K101" s="37" t="s">
        <v>36</v>
      </c>
      <c r="L101" s="37"/>
      <c r="M101" s="38">
        <f>-5928974.32</f>
        <v>-5928974.3200000003</v>
      </c>
      <c r="N101" s="38"/>
      <c r="O101" s="38"/>
      <c r="P101" s="38">
        <f>-1713974.34</f>
        <v>-1713974.34</v>
      </c>
      <c r="Q101" s="38"/>
      <c r="R101" s="38"/>
      <c r="S101" s="38"/>
      <c r="T101" s="39" t="s">
        <v>36</v>
      </c>
      <c r="U101" s="39"/>
    </row>
    <row r="102" spans="1:21" s="1" customFormat="1" ht="14.1" customHeight="1">
      <c r="A102" s="7" t="s">
        <v>10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s="1" customFormat="1" ht="14.1" customHeight="1">
      <c r="A103" s="12" t="s">
        <v>168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s="1" customFormat="1" ht="45.95" customHeight="1">
      <c r="A104" s="13" t="s">
        <v>22</v>
      </c>
      <c r="B104" s="13"/>
      <c r="C104" s="13"/>
      <c r="D104" s="13"/>
      <c r="E104" s="13"/>
      <c r="F104" s="13"/>
      <c r="G104" s="13"/>
      <c r="H104" s="13"/>
      <c r="I104" s="13" t="s">
        <v>23</v>
      </c>
      <c r="J104" s="13"/>
      <c r="K104" s="13" t="s">
        <v>169</v>
      </c>
      <c r="L104" s="13"/>
      <c r="M104" s="14" t="s">
        <v>25</v>
      </c>
      <c r="N104" s="14"/>
      <c r="O104" s="14"/>
      <c r="P104" s="14" t="s">
        <v>26</v>
      </c>
      <c r="Q104" s="14"/>
      <c r="R104" s="14"/>
      <c r="S104" s="14"/>
      <c r="T104" s="15" t="s">
        <v>27</v>
      </c>
      <c r="U104" s="15"/>
    </row>
    <row r="105" spans="1:21" s="1" customFormat="1" ht="12.95" customHeight="1">
      <c r="A105" s="16" t="s">
        <v>28</v>
      </c>
      <c r="B105" s="16"/>
      <c r="C105" s="16"/>
      <c r="D105" s="16"/>
      <c r="E105" s="16"/>
      <c r="F105" s="16"/>
      <c r="G105" s="16"/>
      <c r="H105" s="16"/>
      <c r="I105" s="16" t="s">
        <v>29</v>
      </c>
      <c r="J105" s="16"/>
      <c r="K105" s="16" t="s">
        <v>30</v>
      </c>
      <c r="L105" s="16"/>
      <c r="M105" s="17" t="s">
        <v>31</v>
      </c>
      <c r="N105" s="17"/>
      <c r="O105" s="17"/>
      <c r="P105" s="17" t="s">
        <v>32</v>
      </c>
      <c r="Q105" s="17"/>
      <c r="R105" s="17"/>
      <c r="S105" s="17"/>
      <c r="T105" s="18" t="s">
        <v>33</v>
      </c>
      <c r="U105" s="18"/>
    </row>
    <row r="106" spans="1:21" s="1" customFormat="1" ht="14.1" customHeight="1">
      <c r="A106" s="19" t="s">
        <v>170</v>
      </c>
      <c r="B106" s="19"/>
      <c r="C106" s="19"/>
      <c r="D106" s="19"/>
      <c r="E106" s="19"/>
      <c r="F106" s="19"/>
      <c r="G106" s="19"/>
      <c r="H106" s="19"/>
      <c r="I106" s="20" t="s">
        <v>171</v>
      </c>
      <c r="J106" s="20"/>
      <c r="K106" s="20" t="s">
        <v>36</v>
      </c>
      <c r="L106" s="20"/>
      <c r="M106" s="40">
        <f>5928974.32</f>
        <v>5928974.3200000003</v>
      </c>
      <c r="N106" s="40"/>
      <c r="O106" s="40"/>
      <c r="P106" s="21">
        <f>1713974.34</f>
        <v>1713974.34</v>
      </c>
      <c r="Q106" s="21"/>
      <c r="R106" s="21"/>
      <c r="S106" s="21"/>
      <c r="T106" s="41" t="s">
        <v>36</v>
      </c>
      <c r="U106" s="41"/>
    </row>
    <row r="107" spans="1:21" s="1" customFormat="1" ht="14.1" customHeight="1">
      <c r="A107" s="42" t="s">
        <v>172</v>
      </c>
      <c r="B107" s="42"/>
      <c r="C107" s="42"/>
      <c r="D107" s="42"/>
      <c r="E107" s="42"/>
      <c r="F107" s="42"/>
      <c r="G107" s="42"/>
      <c r="H107" s="42"/>
      <c r="I107" s="43" t="s">
        <v>10</v>
      </c>
      <c r="J107" s="43"/>
      <c r="K107" s="43" t="s">
        <v>10</v>
      </c>
      <c r="L107" s="43"/>
      <c r="M107" s="44" t="s">
        <v>10</v>
      </c>
      <c r="N107" s="44"/>
      <c r="O107" s="44"/>
      <c r="P107" s="45" t="s">
        <v>10</v>
      </c>
      <c r="Q107" s="45"/>
      <c r="R107" s="45"/>
      <c r="S107" s="45"/>
      <c r="T107" s="46" t="s">
        <v>10</v>
      </c>
      <c r="U107" s="46"/>
    </row>
    <row r="108" spans="1:21" s="1" customFormat="1" ht="14.1" customHeight="1">
      <c r="A108" s="23" t="s">
        <v>173</v>
      </c>
      <c r="B108" s="23"/>
      <c r="C108" s="23"/>
      <c r="D108" s="23"/>
      <c r="E108" s="23"/>
      <c r="F108" s="23"/>
      <c r="G108" s="23"/>
      <c r="H108" s="23"/>
      <c r="I108" s="47" t="s">
        <v>174</v>
      </c>
      <c r="J108" s="47"/>
      <c r="K108" s="24" t="s">
        <v>36</v>
      </c>
      <c r="L108" s="24"/>
      <c r="M108" s="48" t="s">
        <v>45</v>
      </c>
      <c r="N108" s="48"/>
      <c r="O108" s="48"/>
      <c r="P108" s="27" t="s">
        <v>45</v>
      </c>
      <c r="Q108" s="27"/>
      <c r="R108" s="27"/>
      <c r="S108" s="27"/>
      <c r="T108" s="49" t="s">
        <v>45</v>
      </c>
      <c r="U108" s="49"/>
    </row>
    <row r="109" spans="1:21" s="1" customFormat="1" ht="14.1" customHeight="1">
      <c r="A109" s="30" t="s">
        <v>10</v>
      </c>
      <c r="B109" s="30"/>
      <c r="C109" s="30"/>
      <c r="D109" s="30"/>
      <c r="E109" s="30"/>
      <c r="F109" s="30"/>
      <c r="G109" s="30"/>
      <c r="H109" s="30"/>
      <c r="I109" s="31" t="s">
        <v>174</v>
      </c>
      <c r="J109" s="31"/>
      <c r="K109" s="31" t="s">
        <v>10</v>
      </c>
      <c r="L109" s="31"/>
      <c r="M109" s="50" t="s">
        <v>45</v>
      </c>
      <c r="N109" s="50"/>
      <c r="O109" s="50"/>
      <c r="P109" s="33" t="s">
        <v>45</v>
      </c>
      <c r="Q109" s="33"/>
      <c r="R109" s="33"/>
      <c r="S109" s="33"/>
      <c r="T109" s="51" t="s">
        <v>45</v>
      </c>
      <c r="U109" s="51"/>
    </row>
    <row r="110" spans="1:21" s="1" customFormat="1" ht="14.1" customHeight="1">
      <c r="A110" s="30" t="s">
        <v>175</v>
      </c>
      <c r="B110" s="30"/>
      <c r="C110" s="30"/>
      <c r="D110" s="30"/>
      <c r="E110" s="30"/>
      <c r="F110" s="30"/>
      <c r="G110" s="30"/>
      <c r="H110" s="30"/>
      <c r="I110" s="43" t="s">
        <v>176</v>
      </c>
      <c r="J110" s="43"/>
      <c r="K110" s="43" t="s">
        <v>36</v>
      </c>
      <c r="L110" s="43"/>
      <c r="M110" s="44" t="s">
        <v>45</v>
      </c>
      <c r="N110" s="44"/>
      <c r="O110" s="44"/>
      <c r="P110" s="33" t="s">
        <v>45</v>
      </c>
      <c r="Q110" s="33"/>
      <c r="R110" s="33"/>
      <c r="S110" s="33"/>
      <c r="T110" s="46" t="s">
        <v>45</v>
      </c>
      <c r="U110" s="46"/>
    </row>
    <row r="111" spans="1:21" s="1" customFormat="1" ht="14.1" customHeight="1">
      <c r="A111" s="30" t="s">
        <v>10</v>
      </c>
      <c r="B111" s="30"/>
      <c r="C111" s="30"/>
      <c r="D111" s="30"/>
      <c r="E111" s="30"/>
      <c r="F111" s="30"/>
      <c r="G111" s="30"/>
      <c r="H111" s="30"/>
      <c r="I111" s="31" t="s">
        <v>176</v>
      </c>
      <c r="J111" s="31"/>
      <c r="K111" s="31" t="s">
        <v>10</v>
      </c>
      <c r="L111" s="31"/>
      <c r="M111" s="50" t="s">
        <v>45</v>
      </c>
      <c r="N111" s="50"/>
      <c r="O111" s="50"/>
      <c r="P111" s="33" t="s">
        <v>45</v>
      </c>
      <c r="Q111" s="33"/>
      <c r="R111" s="33"/>
      <c r="S111" s="33"/>
      <c r="T111" s="51" t="s">
        <v>45</v>
      </c>
      <c r="U111" s="51"/>
    </row>
    <row r="112" spans="1:21" s="1" customFormat="1" ht="14.1" customHeight="1">
      <c r="A112" s="30" t="s">
        <v>177</v>
      </c>
      <c r="B112" s="30"/>
      <c r="C112" s="30"/>
      <c r="D112" s="30"/>
      <c r="E112" s="30"/>
      <c r="F112" s="30"/>
      <c r="G112" s="30"/>
      <c r="H112" s="30"/>
      <c r="I112" s="31" t="s">
        <v>178</v>
      </c>
      <c r="J112" s="31"/>
      <c r="K112" s="31" t="s">
        <v>179</v>
      </c>
      <c r="L112" s="31"/>
      <c r="M112" s="52">
        <f>5928974.32</f>
        <v>5928974.3200000003</v>
      </c>
      <c r="N112" s="52"/>
      <c r="O112" s="52"/>
      <c r="P112" s="32">
        <f>1713974.34</f>
        <v>1713974.34</v>
      </c>
      <c r="Q112" s="32"/>
      <c r="R112" s="32"/>
      <c r="S112" s="32"/>
      <c r="T112" s="53">
        <f>4214999.98</f>
        <v>4214999.9800000004</v>
      </c>
      <c r="U112" s="53"/>
    </row>
    <row r="113" spans="1:21" s="1" customFormat="1" ht="14.1" customHeight="1">
      <c r="A113" s="30" t="s">
        <v>180</v>
      </c>
      <c r="B113" s="30"/>
      <c r="C113" s="30"/>
      <c r="D113" s="30"/>
      <c r="E113" s="30"/>
      <c r="F113" s="30"/>
      <c r="G113" s="30"/>
      <c r="H113" s="30"/>
      <c r="I113" s="31" t="s">
        <v>181</v>
      </c>
      <c r="J113" s="31"/>
      <c r="K113" s="31" t="s">
        <v>182</v>
      </c>
      <c r="L113" s="31"/>
      <c r="M113" s="52">
        <f>-24770700</f>
        <v>-24770700</v>
      </c>
      <c r="N113" s="52"/>
      <c r="O113" s="52"/>
      <c r="P113" s="32">
        <f>-21458142.31</f>
        <v>-21458142.309999999</v>
      </c>
      <c r="Q113" s="32"/>
      <c r="R113" s="32"/>
      <c r="S113" s="32"/>
      <c r="T113" s="54" t="s">
        <v>36</v>
      </c>
      <c r="U113" s="54"/>
    </row>
    <row r="114" spans="1:21" s="1" customFormat="1" ht="14.1" customHeight="1">
      <c r="A114" s="30" t="s">
        <v>183</v>
      </c>
      <c r="B114" s="30"/>
      <c r="C114" s="30"/>
      <c r="D114" s="30"/>
      <c r="E114" s="30"/>
      <c r="F114" s="30"/>
      <c r="G114" s="30"/>
      <c r="H114" s="30"/>
      <c r="I114" s="31" t="s">
        <v>184</v>
      </c>
      <c r="J114" s="31"/>
      <c r="K114" s="31" t="s">
        <v>185</v>
      </c>
      <c r="L114" s="31"/>
      <c r="M114" s="52">
        <f>30699674.32</f>
        <v>30699674.32</v>
      </c>
      <c r="N114" s="52"/>
      <c r="O114" s="52"/>
      <c r="P114" s="32">
        <f>23172116.65</f>
        <v>23172116.649999999</v>
      </c>
      <c r="Q114" s="32"/>
      <c r="R114" s="32"/>
      <c r="S114" s="32"/>
      <c r="T114" s="54" t="s">
        <v>36</v>
      </c>
      <c r="U114" s="54"/>
    </row>
    <row r="115" spans="1:21" s="1" customFormat="1" ht="14.1" customHeight="1">
      <c r="A115" s="56" t="s">
        <v>10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</row>
    <row r="116" spans="1:21" s="1" customFormat="1" ht="14.1" customHeight="1">
      <c r="A116" s="7" t="s">
        <v>186</v>
      </c>
      <c r="B116" s="7"/>
      <c r="C116" s="7"/>
      <c r="D116" s="7"/>
      <c r="E116" s="7"/>
      <c r="F116" s="55" t="s">
        <v>10</v>
      </c>
      <c r="G116" s="55"/>
      <c r="H116" s="55"/>
      <c r="I116" s="55"/>
      <c r="J116" s="55"/>
      <c r="K116" s="55" t="s">
        <v>187</v>
      </c>
      <c r="L116" s="55"/>
      <c r="M116" s="55"/>
      <c r="N116" s="55"/>
      <c r="O116" s="7" t="s">
        <v>10</v>
      </c>
      <c r="P116" s="7"/>
      <c r="Q116" s="7"/>
      <c r="R116" s="7"/>
      <c r="S116" s="7"/>
      <c r="T116" s="7"/>
      <c r="U116" s="7"/>
    </row>
    <row r="117" spans="1:21" s="1" customFormat="1" ht="14.1" customHeight="1">
      <c r="A117" s="7" t="s">
        <v>10</v>
      </c>
      <c r="B117" s="7"/>
      <c r="C117" s="7"/>
      <c r="D117" s="7"/>
      <c r="E117" s="7"/>
      <c r="F117" s="10" t="s">
        <v>10</v>
      </c>
      <c r="G117" s="57" t="s">
        <v>188</v>
      </c>
      <c r="H117" s="57"/>
      <c r="I117" s="57"/>
      <c r="J117" s="10" t="s">
        <v>10</v>
      </c>
      <c r="K117" s="10" t="s">
        <v>10</v>
      </c>
      <c r="L117" s="57" t="s">
        <v>189</v>
      </c>
      <c r="M117" s="57"/>
      <c r="N117" s="7" t="s">
        <v>10</v>
      </c>
      <c r="O117" s="7"/>
      <c r="P117" s="7"/>
      <c r="Q117" s="7"/>
      <c r="R117" s="7"/>
      <c r="S117" s="7"/>
      <c r="T117" s="7"/>
      <c r="U117" s="7"/>
    </row>
    <row r="118" spans="1:21" s="1" customFormat="1" ht="15.95" customHeight="1">
      <c r="A118" s="7" t="s">
        <v>10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s="1" customFormat="1" ht="14.1" customHeight="1">
      <c r="A119" s="58" t="s">
        <v>190</v>
      </c>
      <c r="B119" s="58"/>
      <c r="C119" s="58"/>
      <c r="D119" s="58"/>
      <c r="E119" s="58"/>
      <c r="F119" s="58"/>
      <c r="G119" s="58"/>
      <c r="H119" s="7" t="s">
        <v>10</v>
      </c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s="1" customFormat="1" ht="14.1" customHeight="1">
      <c r="A120" s="4" t="s">
        <v>191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</sheetData>
  <mergeCells count="639">
    <mergeCell ref="A118:U118"/>
    <mergeCell ref="A119:G119"/>
    <mergeCell ref="H119:U119"/>
    <mergeCell ref="A120:U120"/>
    <mergeCell ref="A115:U115"/>
    <mergeCell ref="A116:E116"/>
    <mergeCell ref="F116:J116"/>
    <mergeCell ref="K116:N116"/>
    <mergeCell ref="O116:U116"/>
    <mergeCell ref="A117:E117"/>
    <mergeCell ref="G117:I117"/>
    <mergeCell ref="L117:M117"/>
    <mergeCell ref="N117:U117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3:S113"/>
    <mergeCell ref="T113:U113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11:S111"/>
    <mergeCell ref="T111:U111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2:U102"/>
    <mergeCell ref="A103:U103"/>
    <mergeCell ref="A104:H104"/>
    <mergeCell ref="I104:J104"/>
    <mergeCell ref="K104:L104"/>
    <mergeCell ref="M104:O104"/>
    <mergeCell ref="P104:S104"/>
    <mergeCell ref="T104:U104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0:U40"/>
    <mergeCell ref="A41:U41"/>
    <mergeCell ref="A42:H42"/>
    <mergeCell ref="I42:J42"/>
    <mergeCell ref="K42:L42"/>
    <mergeCell ref="M42:O42"/>
    <mergeCell ref="P42:S42"/>
    <mergeCell ref="T42:U42"/>
    <mergeCell ref="A39:H39"/>
    <mergeCell ref="I39:J39"/>
    <mergeCell ref="K39:L39"/>
    <mergeCell ref="M39:O39"/>
    <mergeCell ref="P39:S39"/>
    <mergeCell ref="T39:U39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7:S37"/>
    <mergeCell ref="T37:U37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40" max="16383" man="1"/>
    <brk id="102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2021-12-22T10:49:22Z</dcterms:created>
  <dcterms:modified xsi:type="dcterms:W3CDTF">2021-12-22T10:49:22Z</dcterms:modified>
</cp:coreProperties>
</file>