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<sst xmlns="http://schemas.openxmlformats.org/spreadsheetml/2006/main" count="379" uniqueCount="169">
  <si>
    <t>ОТЧЕТ ОБ ИСПОЛНЕНИИ БЮДЖЕТА</t>
  </si>
  <si>
    <t>КОДЫ</t>
  </si>
  <si>
    <t xml:space="preserve">Форма по ОКУД </t>
  </si>
  <si>
    <t>0503117</t>
  </si>
  <si>
    <t>на 1 апреля 2021 г.</t>
  </si>
  <si>
    <t xml:space="preserve">Дата </t>
  </si>
  <si>
    <t>Наименование финансового органа</t>
  </si>
  <si>
    <t>Администрация Дербентского сельского поселения Тимашевского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</si>
  <si>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</si>
  <si>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</si>
  <si>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</si>
  <si>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</si>
  <si>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Дербентского сельского  поселения</t>
  </si>
  <si>
    <t xml:space="preserve">по ОКТМО </t>
  </si>
  <si>
    <t>03653402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</si>
  <si>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</si>
  <si>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</si>
  <si>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</si>
  <si>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</si>
  <si>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</si>
  <si>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</si>
  <si>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</si>
  <si>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</si>
  <si>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</si>
  <si>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</si>
  <si>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</si>
  <si>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</si>
  <si>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</si>
  <si>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</si>
  <si>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</si>
  <si>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</si>
  <si>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</si>
  <si>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</si>
  <si>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</si>
  <si>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</si>
  <si>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</si>
  <si>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</si>
  <si>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</si>
  <si>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</si>
  <si>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</si>
  <si>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</si>
  <si>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</si>
  <si>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</si>
  <si>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</si>
  <si>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</si>
  <si>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</si>
  <si>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</si>
  <si>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</si>
  <si>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</si>
  <si>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</si>
  <si>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</si>
  <si>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</si>
  <si>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</si>
  <si>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</si>
  <si>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</si>
  <si>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</si>
  <si>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</si>
  <si>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</si>
  <si>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</si>
  <si>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</si>
  <si>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</si>
  <si>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</si>
  <si>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</si>
  <si>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</si>
  <si>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</si>
  <si>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992 11607090 10 0000 140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</si>
  <si>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</si>
  <si>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</si>
  <si>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</si>
  <si>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</si>
  <si>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обеспечение комплексного развития сельских территорий</t>
  </si>
  <si>
    <t>992 20225576 10 0000 150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</si>
  <si>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</si>
  <si>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</si>
  <si>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</si>
  <si>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</si>
  <si>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</si>
  <si>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</si>
  <si>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</si>
  <si>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</si>
  <si>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</si>
  <si>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</si>
  <si>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</si>
  <si>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</si>
  <si>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 xml:space="preserve">Прочая закупка товаров, работ и услуг для обеспечения государственных (муниципальных) нужд  </t>
  </si>
  <si>
    <t>991 0103 5110000190 244</t>
  </si>
  <si>
    <t xml:space="preserve">Иные межбюджетные трансферты </t>
  </si>
  <si>
    <t>991 0106 5120020010 540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</si>
  <si>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</si>
  <si>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</si>
  <si>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</si>
  <si>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</si>
  <si>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992 0104 5210000190 121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</si>
  <si>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</si>
  <si>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</si>
  <si>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992 0104 5210000190 129</t>
  </si>
  <si>
    <t>992 0104 5210000190 244</t>
  </si>
  <si>
    <t>Код добавлен автоматически</t>
  </si>
  <si>
    <t>992 0104 5210000190 247</t>
  </si>
  <si>
    <t xml:space="preserve">Уплата налога на имущество организаций и земельного налога </t>
  </si>
  <si>
    <t>992 0104 5210000190 851</t>
  </si>
  <si>
    <t xml:space="preserve">Уплата прочих налогов, сборов и иных платежей </t>
  </si>
  <si>
    <t>992 0104 5210000190 852</t>
  </si>
  <si>
    <t>Уплата иных платежей</t>
  </si>
  <si>
    <t>992 0104 5210000190 853</t>
  </si>
  <si>
    <t>992 0104 5210020020 540</t>
  </si>
  <si>
    <t>992 0104 5220060190 244</t>
  </si>
  <si>
    <t xml:space="preserve">Резервные средства </t>
  </si>
  <si>
    <t>992 0111 5230020590 870</t>
  </si>
  <si>
    <t>992 0113 0710210370 244</t>
  </si>
  <si>
    <t>992 0113 0710210370 247</t>
  </si>
  <si>
    <t>992 0113 0810110080 244</t>
  </si>
  <si>
    <t>992 0113 0810110080 247</t>
  </si>
  <si>
    <t>992 0113 5210000590 121</t>
  </si>
  <si>
    <t>992 0113 5210000590 129</t>
  </si>
  <si>
    <t>992 0113 5210000590 244</t>
  </si>
  <si>
    <t>992 0113 5240010030 244</t>
  </si>
  <si>
    <t>992 0203 5610051180 121</t>
  </si>
  <si>
    <t>992 0203 5610051180 129</t>
  </si>
  <si>
    <t>992 0310 1010110080 244</t>
  </si>
  <si>
    <t>992 0314 1010210100 244</t>
  </si>
  <si>
    <t>992 0409 0110110130 244</t>
  </si>
  <si>
    <t>992 0409 01101S2440 244</t>
  </si>
  <si>
    <t>992 0409 0110210180 244</t>
  </si>
  <si>
    <t>992 0412 0610110190 244</t>
  </si>
  <si>
    <t>992 0502 0910110390 244</t>
  </si>
  <si>
    <t>992 0502 0910210400 244</t>
  </si>
  <si>
    <t>992 0503 0210110280 244</t>
  </si>
  <si>
    <t>992 0503 0210110280 247</t>
  </si>
  <si>
    <t>992 0503 0210110300 244</t>
  </si>
  <si>
    <t>992 0503 0210110310 244</t>
  </si>
  <si>
    <t>992 0503 0210265766 244</t>
  </si>
  <si>
    <t>992 0503 02102L5766 244</t>
  </si>
  <si>
    <t>992 0503 1110110410 244</t>
  </si>
  <si>
    <t>992 0707 0310110070 244</t>
  </si>
  <si>
    <t xml:space="preserve">Субсидии бюджетным учреждениям на финансовое обеспечение государтсвенного (муниципального) задания на оказание государственных (муниципальных) услуг (выполнение работ) </t>
  </si>
  <si>
    <t>992 0801 0410100590 611</t>
  </si>
  <si>
    <t>992 0801 0410200590 611</t>
  </si>
  <si>
    <t xml:space="preserve">Субсидии бюджетным учреждениям на иные цели </t>
  </si>
  <si>
    <t>992 0801 0410210240 612</t>
  </si>
  <si>
    <t>992 0801 0410310320 244</t>
  </si>
  <si>
    <t>992 1101 0510110340 244</t>
  </si>
  <si>
    <t>992 1202 0710110350 244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</si>
  <si>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</si>
  <si>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</si>
  <si>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</si>
  <si>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</si>
  <si>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</si>
  <si>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</si>
  <si>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</si>
  <si>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</si>
  <si>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</si>
  <si>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</si>
  <si>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</si>
  <si>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</si>
  <si>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</si>
  <si>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</si>
  <si>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</si>
  <si>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</si>
  <si>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</si>
  <si>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</si>
  <si>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</si>
  <si>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</si>
  <si>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Главный специалист</t>
  </si>
  <si>
    <t>Жученко Т. Н.</t>
  </si>
  <si>
    <t>(подпись)</t>
  </si>
  <si>
    <t>(расшифровка подписи)</t>
  </si>
  <si>
    <t xml:space="preserve">   28 июля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</si>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</sst>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44287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21538600</f>
        <v>21538600</v>
      </c>
      <c r="N12" s="21"/>
      <c r="O12" s="21"/>
      <c r="P12" s="21">
        <f>2944922.58</f>
        <v>2944922.58</v>
      </c>
      <c r="Q12" s="21"/>
      <c r="R12" s="21"/>
      <c r="S12" s="21"/>
      <c r="T12" s="22">
        <f>18593677.42</f>
        <v>18593677.42</v>
      </c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1200000</f>
        <v>1200000</v>
      </c>
      <c r="N13" s="25"/>
      <c r="O13" s="25"/>
      <c r="P13" s="25">
        <f>281328.26</f>
        <v>281328.26</v>
      </c>
      <c r="Q13" s="25"/>
      <c r="R13" s="25"/>
      <c r="S13" s="25"/>
      <c r="T13" s="26">
        <f>918671.74</f>
        <v>918671.74</v>
      </c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40</v>
      </c>
      <c r="L14" s="24"/>
      <c r="M14" s="25">
        <f>10000</f>
        <v>10000</v>
      </c>
      <c r="N14" s="25"/>
      <c r="O14" s="25"/>
      <c r="P14" s="25">
        <f>1973.13</f>
        <v>1973.13</v>
      </c>
      <c r="Q14" s="25"/>
      <c r="R14" s="25"/>
      <c r="S14" s="25"/>
      <c r="T14" s="26">
        <f>8026.87</f>
        <v>8026.87</v>
      </c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42</v>
      </c>
      <c r="L15" s="24"/>
      <c r="M15" s="25">
        <f>1527700</f>
        <v>1527700</v>
      </c>
      <c r="N15" s="25"/>
      <c r="O15" s="25"/>
      <c r="P15" s="25">
        <f>393812.33</f>
        <v>393812.33</v>
      </c>
      <c r="Q15" s="25"/>
      <c r="R15" s="25"/>
      <c r="S15" s="25"/>
      <c r="T15" s="26">
        <f>1133887.67</f>
        <v>1133887.67</v>
      </c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44</v>
      </c>
      <c r="L16" s="24"/>
      <c r="M16" s="27" t="s">
        <v>45</v>
      </c>
      <c r="N16" s="27"/>
      <c r="O16" s="27"/>
      <c r="P16" s="25">
        <f>-50243.28</f>
        <v>-50243.28</v>
      </c>
      <c r="Q16" s="25"/>
      <c r="R16" s="25"/>
      <c r="S16" s="25"/>
      <c r="T16" s="28" t="s">
        <v>45</v>
      </c>
      <c r="U16" s="28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812000</f>
        <v>812000</v>
      </c>
      <c r="N17" s="25"/>
      <c r="O17" s="25"/>
      <c r="P17" s="25">
        <f>143302.24</f>
        <v>143302.24</v>
      </c>
      <c r="Q17" s="25"/>
      <c r="R17" s="25"/>
      <c r="S17" s="25"/>
      <c r="T17" s="26">
        <f>668697.76</f>
        <v>668697.76</v>
      </c>
      <c r="U17" s="26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7" t="s">
        <v>45</v>
      </c>
      <c r="N18" s="27"/>
      <c r="O18" s="27"/>
      <c r="P18" s="25">
        <f>2.2</f>
        <v>2.2</v>
      </c>
      <c r="Q18" s="25"/>
      <c r="R18" s="25"/>
      <c r="S18" s="25"/>
      <c r="T18" s="28" t="s">
        <v>45</v>
      </c>
      <c r="U18" s="28"/>
    </row>
    <row r="19" spans="1:21" s="1" customFormat="1" ht="54.7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7" t="s">
        <v>45</v>
      </c>
      <c r="N19" s="27"/>
      <c r="O19" s="27"/>
      <c r="P19" s="25">
        <f>1342.2</f>
        <v>1342.2</v>
      </c>
      <c r="Q19" s="25"/>
      <c r="R19" s="25"/>
      <c r="S19" s="25"/>
      <c r="T19" s="28" t="s">
        <v>45</v>
      </c>
      <c r="U19" s="28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5">
        <f>200000</f>
        <v>200000</v>
      </c>
      <c r="N20" s="25"/>
      <c r="O20" s="25"/>
      <c r="P20" s="25">
        <f>30174.05</f>
        <v>30174.05</v>
      </c>
      <c r="Q20" s="25"/>
      <c r="R20" s="25"/>
      <c r="S20" s="25"/>
      <c r="T20" s="26">
        <f>169825.95</f>
        <v>169825.95</v>
      </c>
      <c r="U20" s="26"/>
    </row>
    <row r="21" spans="1:21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55</v>
      </c>
      <c r="L21" s="24"/>
      <c r="M21" s="25">
        <f>770000</f>
        <v>770000</v>
      </c>
      <c r="N21" s="25"/>
      <c r="O21" s="25"/>
      <c r="P21" s="25">
        <f>116858.62</f>
        <v>116858.62</v>
      </c>
      <c r="Q21" s="25"/>
      <c r="R21" s="25"/>
      <c r="S21" s="25"/>
      <c r="T21" s="26">
        <f>653141.38</f>
        <v>653141.38</v>
      </c>
      <c r="U21" s="26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57</v>
      </c>
      <c r="L22" s="24"/>
      <c r="M22" s="25">
        <f>490000</f>
        <v>490000</v>
      </c>
      <c r="N22" s="25"/>
      <c r="O22" s="25"/>
      <c r="P22" s="25">
        <f>92429</f>
        <v>92429</v>
      </c>
      <c r="Q22" s="25"/>
      <c r="R22" s="25"/>
      <c r="S22" s="25"/>
      <c r="T22" s="26">
        <f>397571</f>
        <v>397571</v>
      </c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59</v>
      </c>
      <c r="L23" s="24"/>
      <c r="M23" s="25">
        <f>3000000</f>
        <v>3000000</v>
      </c>
      <c r="N23" s="25"/>
      <c r="O23" s="25"/>
      <c r="P23" s="25">
        <f>126097.22</f>
        <v>126097.22</v>
      </c>
      <c r="Q23" s="25"/>
      <c r="R23" s="25"/>
      <c r="S23" s="25"/>
      <c r="T23" s="26">
        <f>2873902.78</f>
        <v>2873902.78</v>
      </c>
      <c r="U23" s="26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61</v>
      </c>
      <c r="L24" s="24"/>
      <c r="M24" s="25">
        <f>9000</f>
        <v>9000</v>
      </c>
      <c r="N24" s="25"/>
      <c r="O24" s="25"/>
      <c r="P24" s="25">
        <f>2241.99</f>
        <v>2241.99</v>
      </c>
      <c r="Q24" s="25"/>
      <c r="R24" s="25"/>
      <c r="S24" s="25"/>
      <c r="T24" s="26">
        <f>6758.01</f>
        <v>6758.01</v>
      </c>
      <c r="U24" s="26"/>
    </row>
    <row r="25" spans="1:21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63</v>
      </c>
      <c r="L25" s="24"/>
      <c r="M25" s="25">
        <f>197000</f>
        <v>197000</v>
      </c>
      <c r="N25" s="25"/>
      <c r="O25" s="25"/>
      <c r="P25" s="25">
        <f>677.96</f>
        <v>677.96</v>
      </c>
      <c r="Q25" s="25"/>
      <c r="R25" s="25"/>
      <c r="S25" s="25"/>
      <c r="T25" s="26">
        <f>196322.04</f>
        <v>196322.04</v>
      </c>
      <c r="U25" s="26"/>
    </row>
    <row r="26" spans="1:21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65</v>
      </c>
      <c r="L26" s="24"/>
      <c r="M26" s="27" t="s">
        <v>45</v>
      </c>
      <c r="N26" s="27"/>
      <c r="O26" s="27"/>
      <c r="P26" s="25">
        <f>1000</f>
        <v>1000</v>
      </c>
      <c r="Q26" s="25"/>
      <c r="R26" s="25"/>
      <c r="S26" s="25"/>
      <c r="T26" s="28" t="s">
        <v>45</v>
      </c>
      <c r="U26" s="28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67</v>
      </c>
      <c r="L27" s="24"/>
      <c r="M27" s="25">
        <f>6001000</f>
        <v>6001000</v>
      </c>
      <c r="N27" s="25"/>
      <c r="O27" s="25"/>
      <c r="P27" s="25">
        <f>1503800</f>
        <v>1503800</v>
      </c>
      <c r="Q27" s="25"/>
      <c r="R27" s="25"/>
      <c r="S27" s="25"/>
      <c r="T27" s="26">
        <f>4497200</f>
        <v>4497200</v>
      </c>
      <c r="U27" s="26"/>
    </row>
    <row r="28" spans="1:21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69</v>
      </c>
      <c r="L28" s="24"/>
      <c r="M28" s="25">
        <f>1094200</f>
        <v>1094200</v>
      </c>
      <c r="N28" s="25"/>
      <c r="O28" s="25"/>
      <c r="P28" s="25">
        <f>273600</f>
        <v>273600</v>
      </c>
      <c r="Q28" s="25"/>
      <c r="R28" s="25"/>
      <c r="S28" s="25"/>
      <c r="T28" s="26">
        <f>820600</f>
        <v>820600</v>
      </c>
      <c r="U28" s="26"/>
    </row>
    <row r="29" spans="1:21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71</v>
      </c>
      <c r="L29" s="24"/>
      <c r="M29" s="25">
        <f>1060100</f>
        <v>1060100</v>
      </c>
      <c r="N29" s="25"/>
      <c r="O29" s="25"/>
      <c r="P29" s="27" t="s">
        <v>45</v>
      </c>
      <c r="Q29" s="27"/>
      <c r="R29" s="27"/>
      <c r="S29" s="27"/>
      <c r="T29" s="26">
        <f>1060100</f>
        <v>1060100</v>
      </c>
      <c r="U29" s="26"/>
    </row>
    <row r="30" spans="1:21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73</v>
      </c>
      <c r="L30" s="24"/>
      <c r="M30" s="25">
        <f>4918500</f>
        <v>4918500</v>
      </c>
      <c r="N30" s="25"/>
      <c r="O30" s="25"/>
      <c r="P30" s="27" t="s">
        <v>45</v>
      </c>
      <c r="Q30" s="27"/>
      <c r="R30" s="27"/>
      <c r="S30" s="27"/>
      <c r="T30" s="26">
        <f>4918500</f>
        <v>4918500</v>
      </c>
      <c r="U30" s="26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75</v>
      </c>
      <c r="L31" s="24"/>
      <c r="M31" s="25">
        <f>3800</f>
        <v>3800</v>
      </c>
      <c r="N31" s="25"/>
      <c r="O31" s="25"/>
      <c r="P31" s="27" t="s">
        <v>45</v>
      </c>
      <c r="Q31" s="27"/>
      <c r="R31" s="27"/>
      <c r="S31" s="27"/>
      <c r="T31" s="26">
        <f>3800</f>
        <v>3800</v>
      </c>
      <c r="U31" s="26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77</v>
      </c>
      <c r="L32" s="24"/>
      <c r="M32" s="25">
        <f>245300</f>
        <v>245300</v>
      </c>
      <c r="N32" s="25"/>
      <c r="O32" s="25"/>
      <c r="P32" s="25">
        <f>26526.66</f>
        <v>26526.66</v>
      </c>
      <c r="Q32" s="25"/>
      <c r="R32" s="25"/>
      <c r="S32" s="25"/>
      <c r="T32" s="26">
        <f>218773.34</f>
        <v>218773.34</v>
      </c>
      <c r="U32" s="26"/>
    </row>
    <row r="33" spans="1:21" s="1" customFormat="1" ht="54.7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79</v>
      </c>
      <c r="L33" s="24"/>
      <c r="M33" s="27" t="s">
        <v>45</v>
      </c>
      <c r="N33" s="27"/>
      <c r="O33" s="27"/>
      <c r="P33" s="25">
        <f>0</f>
        <v>0</v>
      </c>
      <c r="Q33" s="25"/>
      <c r="R33" s="25"/>
      <c r="S33" s="25"/>
      <c r="T33" s="28" t="s">
        <v>45</v>
      </c>
      <c r="U33" s="28"/>
    </row>
    <row r="34" spans="1:21" s="1" customFormat="1" ht="13.5" customHeight="1">
      <c r="A34" s="29" t="s">
        <v>10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s="1" customFormat="1" ht="13.5" customHeight="1">
      <c r="A35" s="12" t="s">
        <v>80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1" customFormat="1" ht="34.5" customHeight="1">
      <c r="A36" s="13" t="s">
        <v>22</v>
      </c>
      <c r="B36" s="13"/>
      <c r="C36" s="13"/>
      <c r="D36" s="13"/>
      <c r="E36" s="13"/>
      <c r="F36" s="13"/>
      <c r="G36" s="13"/>
      <c r="H36" s="13"/>
      <c r="I36" s="13" t="s">
        <v>23</v>
      </c>
      <c r="J36" s="13"/>
      <c r="K36" s="13" t="s">
        <v>81</v>
      </c>
      <c r="L36" s="13"/>
      <c r="M36" s="14" t="s">
        <v>25</v>
      </c>
      <c r="N36" s="14"/>
      <c r="O36" s="14"/>
      <c r="P36" s="14" t="s">
        <v>26</v>
      </c>
      <c r="Q36" s="14"/>
      <c r="R36" s="14"/>
      <c r="S36" s="14"/>
      <c r="T36" s="15" t="s">
        <v>27</v>
      </c>
      <c r="U36" s="15"/>
    </row>
    <row r="37" spans="1:21" s="1" customFormat="1" ht="13.5" customHeight="1">
      <c r="A37" s="16" t="s">
        <v>28</v>
      </c>
      <c r="B37" s="16"/>
      <c r="C37" s="16"/>
      <c r="D37" s="16"/>
      <c r="E37" s="16"/>
      <c r="F37" s="16"/>
      <c r="G37" s="16"/>
      <c r="H37" s="16"/>
      <c r="I37" s="16" t="s">
        <v>29</v>
      </c>
      <c r="J37" s="16"/>
      <c r="K37" s="16" t="s">
        <v>30</v>
      </c>
      <c r="L37" s="16"/>
      <c r="M37" s="17" t="s">
        <v>31</v>
      </c>
      <c r="N37" s="17"/>
      <c r="O37" s="17"/>
      <c r="P37" s="17" t="s">
        <v>32</v>
      </c>
      <c r="Q37" s="17"/>
      <c r="R37" s="17"/>
      <c r="S37" s="17"/>
      <c r="T37" s="18" t="s">
        <v>33</v>
      </c>
      <c r="U37" s="18"/>
    </row>
    <row r="38" spans="1:21" s="1" customFormat="1" ht="13.5" customHeight="1">
      <c r="A38" s="19" t="s">
        <v>82</v>
      </c>
      <c r="B38" s="19"/>
      <c r="C38" s="19"/>
      <c r="D38" s="19"/>
      <c r="E38" s="19"/>
      <c r="F38" s="19"/>
      <c r="G38" s="19"/>
      <c r="H38" s="19"/>
      <c r="I38" s="20" t="s">
        <v>83</v>
      </c>
      <c r="J38" s="20"/>
      <c r="K38" s="20" t="s">
        <v>36</v>
      </c>
      <c r="L38" s="20"/>
      <c r="M38" s="21">
        <f>21558600</f>
        <v>21558600</v>
      </c>
      <c r="N38" s="21"/>
      <c r="O38" s="21"/>
      <c r="P38" s="21">
        <f>2400160.11</f>
        <v>2400160.11</v>
      </c>
      <c r="Q38" s="21"/>
      <c r="R38" s="21"/>
      <c r="S38" s="21"/>
      <c r="T38" s="22">
        <f>19158439.89</f>
        <v>19158439.89</v>
      </c>
      <c r="U38" s="22"/>
    </row>
    <row r="39" spans="1:21" s="1" customFormat="1" ht="24" customHeight="1">
      <c r="A39" s="30" t="s">
        <v>84</v>
      </c>
      <c r="B39" s="30"/>
      <c r="C39" s="30"/>
      <c r="D39" s="30"/>
      <c r="E39" s="30"/>
      <c r="F39" s="30"/>
      <c r="G39" s="30"/>
      <c r="H39" s="30"/>
      <c r="I39" s="31" t="s">
        <v>83</v>
      </c>
      <c r="J39" s="31"/>
      <c r="K39" s="31" t="s">
        <v>85</v>
      </c>
      <c r="L39" s="31"/>
      <c r="M39" s="32">
        <f>3000</f>
        <v>3000</v>
      </c>
      <c r="N39" s="32"/>
      <c r="O39" s="32"/>
      <c r="P39" s="33" t="s">
        <v>45</v>
      </c>
      <c r="Q39" s="33"/>
      <c r="R39" s="33"/>
      <c r="S39" s="33"/>
      <c r="T39" s="34">
        <f>3000</f>
        <v>3000</v>
      </c>
      <c r="U39" s="34"/>
    </row>
    <row r="40" spans="1:21" s="1" customFormat="1" ht="13.5" customHeight="1">
      <c r="A40" s="30" t="s">
        <v>86</v>
      </c>
      <c r="B40" s="30"/>
      <c r="C40" s="30"/>
      <c r="D40" s="30"/>
      <c r="E40" s="30"/>
      <c r="F40" s="30"/>
      <c r="G40" s="30"/>
      <c r="H40" s="30"/>
      <c r="I40" s="31" t="s">
        <v>83</v>
      </c>
      <c r="J40" s="31"/>
      <c r="K40" s="31" t="s">
        <v>87</v>
      </c>
      <c r="L40" s="31"/>
      <c r="M40" s="32">
        <f>66300</f>
        <v>66300</v>
      </c>
      <c r="N40" s="32"/>
      <c r="O40" s="32"/>
      <c r="P40" s="33" t="s">
        <v>45</v>
      </c>
      <c r="Q40" s="33"/>
      <c r="R40" s="33"/>
      <c r="S40" s="33"/>
      <c r="T40" s="34">
        <f>66300</f>
        <v>66300</v>
      </c>
      <c r="U40" s="34"/>
    </row>
    <row r="41" spans="1:21" s="1" customFormat="1" ht="13.5" customHeight="1">
      <c r="A41" s="30" t="s">
        <v>88</v>
      </c>
      <c r="B41" s="30"/>
      <c r="C41" s="30"/>
      <c r="D41" s="30"/>
      <c r="E41" s="30"/>
      <c r="F41" s="30"/>
      <c r="G41" s="30"/>
      <c r="H41" s="30"/>
      <c r="I41" s="31" t="s">
        <v>83</v>
      </c>
      <c r="J41" s="31"/>
      <c r="K41" s="31" t="s">
        <v>89</v>
      </c>
      <c r="L41" s="31"/>
      <c r="M41" s="32">
        <f>561214</f>
        <v>561214</v>
      </c>
      <c r="N41" s="32"/>
      <c r="O41" s="32"/>
      <c r="P41" s="32">
        <f>102509.16</f>
        <v>102509.16</v>
      </c>
      <c r="Q41" s="32"/>
      <c r="R41" s="32"/>
      <c r="S41" s="32"/>
      <c r="T41" s="34">
        <f>458704.84</f>
        <v>458704.84</v>
      </c>
      <c r="U41" s="34"/>
    </row>
    <row r="42" spans="1:21" s="1" customFormat="1" ht="33.75" customHeight="1">
      <c r="A42" s="30" t="s">
        <v>90</v>
      </c>
      <c r="B42" s="30"/>
      <c r="C42" s="30"/>
      <c r="D42" s="30"/>
      <c r="E42" s="30"/>
      <c r="F42" s="30"/>
      <c r="G42" s="30"/>
      <c r="H42" s="30"/>
      <c r="I42" s="31" t="s">
        <v>83</v>
      </c>
      <c r="J42" s="31"/>
      <c r="K42" s="31" t="s">
        <v>91</v>
      </c>
      <c r="L42" s="31"/>
      <c r="M42" s="32">
        <f>169486</f>
        <v>169486</v>
      </c>
      <c r="N42" s="32"/>
      <c r="O42" s="32"/>
      <c r="P42" s="32">
        <f>16801.77</f>
        <v>16801.77</v>
      </c>
      <c r="Q42" s="32"/>
      <c r="R42" s="32"/>
      <c r="S42" s="32"/>
      <c r="T42" s="34">
        <f>152684.23</f>
        <v>152684.23</v>
      </c>
      <c r="U42" s="34"/>
    </row>
    <row r="43" spans="1:21" s="1" customFormat="1" ht="13.5" customHeight="1">
      <c r="A43" s="30" t="s">
        <v>88</v>
      </c>
      <c r="B43" s="30"/>
      <c r="C43" s="30"/>
      <c r="D43" s="30"/>
      <c r="E43" s="30"/>
      <c r="F43" s="30"/>
      <c r="G43" s="30"/>
      <c r="H43" s="30"/>
      <c r="I43" s="31" t="s">
        <v>83</v>
      </c>
      <c r="J43" s="31"/>
      <c r="K43" s="31" t="s">
        <v>92</v>
      </c>
      <c r="L43" s="31"/>
      <c r="M43" s="32">
        <f>1616700</f>
        <v>1616700</v>
      </c>
      <c r="N43" s="32"/>
      <c r="O43" s="32"/>
      <c r="P43" s="32">
        <f>478914.26</f>
        <v>478914.26</v>
      </c>
      <c r="Q43" s="32"/>
      <c r="R43" s="32"/>
      <c r="S43" s="32"/>
      <c r="T43" s="34">
        <f>1137785.74</f>
        <v>1137785.74</v>
      </c>
      <c r="U43" s="34"/>
    </row>
    <row r="44" spans="1:21" s="1" customFormat="1" ht="24" customHeight="1">
      <c r="A44" s="30" t="s">
        <v>93</v>
      </c>
      <c r="B44" s="30"/>
      <c r="C44" s="30"/>
      <c r="D44" s="30"/>
      <c r="E44" s="30"/>
      <c r="F44" s="30"/>
      <c r="G44" s="30"/>
      <c r="H44" s="30"/>
      <c r="I44" s="31" t="s">
        <v>83</v>
      </c>
      <c r="J44" s="31"/>
      <c r="K44" s="31" t="s">
        <v>94</v>
      </c>
      <c r="L44" s="31"/>
      <c r="M44" s="32">
        <f>600</f>
        <v>600</v>
      </c>
      <c r="N44" s="32"/>
      <c r="O44" s="32"/>
      <c r="P44" s="32">
        <f>100</f>
        <v>100</v>
      </c>
      <c r="Q44" s="32"/>
      <c r="R44" s="32"/>
      <c r="S44" s="32"/>
      <c r="T44" s="34">
        <f>500</f>
        <v>500</v>
      </c>
      <c r="U44" s="34"/>
    </row>
    <row r="45" spans="1:21" s="1" customFormat="1" ht="33.75" customHeight="1">
      <c r="A45" s="30" t="s">
        <v>90</v>
      </c>
      <c r="B45" s="30"/>
      <c r="C45" s="30"/>
      <c r="D45" s="30"/>
      <c r="E45" s="30"/>
      <c r="F45" s="30"/>
      <c r="G45" s="30"/>
      <c r="H45" s="30"/>
      <c r="I45" s="31" t="s">
        <v>83</v>
      </c>
      <c r="J45" s="31"/>
      <c r="K45" s="31" t="s">
        <v>95</v>
      </c>
      <c r="L45" s="31"/>
      <c r="M45" s="32">
        <f>488200</f>
        <v>488200</v>
      </c>
      <c r="N45" s="32"/>
      <c r="O45" s="32"/>
      <c r="P45" s="32">
        <f>98956.02</f>
        <v>98956.02</v>
      </c>
      <c r="Q45" s="32"/>
      <c r="R45" s="32"/>
      <c r="S45" s="32"/>
      <c r="T45" s="34">
        <f>389243.98</f>
        <v>389243.98</v>
      </c>
      <c r="U45" s="34"/>
    </row>
    <row r="46" spans="1:21" s="1" customFormat="1" ht="24" customHeight="1">
      <c r="A46" s="30" t="s">
        <v>84</v>
      </c>
      <c r="B46" s="30"/>
      <c r="C46" s="30"/>
      <c r="D46" s="30"/>
      <c r="E46" s="30"/>
      <c r="F46" s="30"/>
      <c r="G46" s="30"/>
      <c r="H46" s="30"/>
      <c r="I46" s="31" t="s">
        <v>83</v>
      </c>
      <c r="J46" s="31"/>
      <c r="K46" s="31" t="s">
        <v>96</v>
      </c>
      <c r="L46" s="31"/>
      <c r="M46" s="32">
        <f>300800</f>
        <v>300800</v>
      </c>
      <c r="N46" s="32"/>
      <c r="O46" s="32"/>
      <c r="P46" s="32">
        <f>75874.37</f>
        <v>75874.37</v>
      </c>
      <c r="Q46" s="32"/>
      <c r="R46" s="32"/>
      <c r="S46" s="32"/>
      <c r="T46" s="34">
        <f>224925.63</f>
        <v>224925.63</v>
      </c>
      <c r="U46" s="34"/>
    </row>
    <row r="47" spans="1:21" s="1" customFormat="1" ht="13.5" customHeight="1">
      <c r="A47" s="30" t="s">
        <v>97</v>
      </c>
      <c r="B47" s="30"/>
      <c r="C47" s="30"/>
      <c r="D47" s="30"/>
      <c r="E47" s="30"/>
      <c r="F47" s="30"/>
      <c r="G47" s="30"/>
      <c r="H47" s="30"/>
      <c r="I47" s="31" t="s">
        <v>83</v>
      </c>
      <c r="J47" s="31"/>
      <c r="K47" s="31" t="s">
        <v>98</v>
      </c>
      <c r="L47" s="31"/>
      <c r="M47" s="32">
        <f>20000</f>
        <v>20000</v>
      </c>
      <c r="N47" s="32"/>
      <c r="O47" s="32"/>
      <c r="P47" s="32">
        <f>4850.49</f>
        <v>4850.49</v>
      </c>
      <c r="Q47" s="32"/>
      <c r="R47" s="32"/>
      <c r="S47" s="32"/>
      <c r="T47" s="34">
        <f>15149.51</f>
        <v>15149.51</v>
      </c>
      <c r="U47" s="34"/>
    </row>
    <row r="48" spans="1:21" s="1" customFormat="1" ht="13.5" customHeight="1">
      <c r="A48" s="30" t="s">
        <v>99</v>
      </c>
      <c r="B48" s="30"/>
      <c r="C48" s="30"/>
      <c r="D48" s="30"/>
      <c r="E48" s="30"/>
      <c r="F48" s="30"/>
      <c r="G48" s="30"/>
      <c r="H48" s="30"/>
      <c r="I48" s="31" t="s">
        <v>83</v>
      </c>
      <c r="J48" s="31"/>
      <c r="K48" s="31" t="s">
        <v>100</v>
      </c>
      <c r="L48" s="31"/>
      <c r="M48" s="32">
        <f>2000</f>
        <v>2000</v>
      </c>
      <c r="N48" s="32"/>
      <c r="O48" s="32"/>
      <c r="P48" s="33" t="s">
        <v>45</v>
      </c>
      <c r="Q48" s="33"/>
      <c r="R48" s="33"/>
      <c r="S48" s="33"/>
      <c r="T48" s="34">
        <f>2000</f>
        <v>2000</v>
      </c>
      <c r="U48" s="34"/>
    </row>
    <row r="49" spans="1:21" s="1" customFormat="1" ht="13.5" customHeight="1">
      <c r="A49" s="30" t="s">
        <v>101</v>
      </c>
      <c r="B49" s="30"/>
      <c r="C49" s="30"/>
      <c r="D49" s="30"/>
      <c r="E49" s="30"/>
      <c r="F49" s="30"/>
      <c r="G49" s="30"/>
      <c r="H49" s="30"/>
      <c r="I49" s="31" t="s">
        <v>83</v>
      </c>
      <c r="J49" s="31"/>
      <c r="K49" s="31" t="s">
        <v>102</v>
      </c>
      <c r="L49" s="31"/>
      <c r="M49" s="32">
        <f>5000</f>
        <v>5000</v>
      </c>
      <c r="N49" s="32"/>
      <c r="O49" s="32"/>
      <c r="P49" s="33" t="s">
        <v>45</v>
      </c>
      <c r="Q49" s="33"/>
      <c r="R49" s="33"/>
      <c r="S49" s="33"/>
      <c r="T49" s="34">
        <f>5000</f>
        <v>5000</v>
      </c>
      <c r="U49" s="34"/>
    </row>
    <row r="50" spans="1:21" s="1" customFormat="1" ht="13.5" customHeight="1">
      <c r="A50" s="30" t="s">
        <v>103</v>
      </c>
      <c r="B50" s="30"/>
      <c r="C50" s="30"/>
      <c r="D50" s="30"/>
      <c r="E50" s="30"/>
      <c r="F50" s="30"/>
      <c r="G50" s="30"/>
      <c r="H50" s="30"/>
      <c r="I50" s="31" t="s">
        <v>83</v>
      </c>
      <c r="J50" s="31"/>
      <c r="K50" s="31" t="s">
        <v>104</v>
      </c>
      <c r="L50" s="31"/>
      <c r="M50" s="32">
        <f>10700</f>
        <v>10700</v>
      </c>
      <c r="N50" s="32"/>
      <c r="O50" s="32"/>
      <c r="P50" s="32">
        <f>4189.2</f>
        <v>4189.2</v>
      </c>
      <c r="Q50" s="32"/>
      <c r="R50" s="32"/>
      <c r="S50" s="32"/>
      <c r="T50" s="34">
        <f>6510.8</f>
        <v>6510.8</v>
      </c>
      <c r="U50" s="34"/>
    </row>
    <row r="51" spans="1:21" s="1" customFormat="1" ht="13.5" customHeight="1">
      <c r="A51" s="30" t="s">
        <v>86</v>
      </c>
      <c r="B51" s="30"/>
      <c r="C51" s="30"/>
      <c r="D51" s="30"/>
      <c r="E51" s="30"/>
      <c r="F51" s="30"/>
      <c r="G51" s="30"/>
      <c r="H51" s="30"/>
      <c r="I51" s="31" t="s">
        <v>83</v>
      </c>
      <c r="J51" s="31"/>
      <c r="K51" s="31" t="s">
        <v>105</v>
      </c>
      <c r="L51" s="31"/>
      <c r="M51" s="32">
        <f>23900</f>
        <v>23900</v>
      </c>
      <c r="N51" s="32"/>
      <c r="O51" s="32"/>
      <c r="P51" s="32">
        <f>23900</f>
        <v>23900</v>
      </c>
      <c r="Q51" s="32"/>
      <c r="R51" s="32"/>
      <c r="S51" s="32"/>
      <c r="T51" s="34">
        <f>0</f>
        <v>0</v>
      </c>
      <c r="U51" s="34"/>
    </row>
    <row r="52" spans="1:21" s="1" customFormat="1" ht="24" customHeight="1">
      <c r="A52" s="30" t="s">
        <v>84</v>
      </c>
      <c r="B52" s="30"/>
      <c r="C52" s="30"/>
      <c r="D52" s="30"/>
      <c r="E52" s="30"/>
      <c r="F52" s="30"/>
      <c r="G52" s="30"/>
      <c r="H52" s="30"/>
      <c r="I52" s="31" t="s">
        <v>83</v>
      </c>
      <c r="J52" s="31"/>
      <c r="K52" s="31" t="s">
        <v>106</v>
      </c>
      <c r="L52" s="31"/>
      <c r="M52" s="32">
        <f>3800</f>
        <v>3800</v>
      </c>
      <c r="N52" s="32"/>
      <c r="O52" s="32"/>
      <c r="P52" s="33" t="s">
        <v>45</v>
      </c>
      <c r="Q52" s="33"/>
      <c r="R52" s="33"/>
      <c r="S52" s="33"/>
      <c r="T52" s="34">
        <f>3800</f>
        <v>3800</v>
      </c>
      <c r="U52" s="34"/>
    </row>
    <row r="53" spans="1:21" s="1" customFormat="1" ht="13.5" customHeight="1">
      <c r="A53" s="30" t="s">
        <v>107</v>
      </c>
      <c r="B53" s="30"/>
      <c r="C53" s="30"/>
      <c r="D53" s="30"/>
      <c r="E53" s="30"/>
      <c r="F53" s="30"/>
      <c r="G53" s="30"/>
      <c r="H53" s="30"/>
      <c r="I53" s="31" t="s">
        <v>83</v>
      </c>
      <c r="J53" s="31"/>
      <c r="K53" s="31" t="s">
        <v>108</v>
      </c>
      <c r="L53" s="31"/>
      <c r="M53" s="32">
        <f>18000</f>
        <v>18000</v>
      </c>
      <c r="N53" s="32"/>
      <c r="O53" s="32"/>
      <c r="P53" s="33" t="s">
        <v>45</v>
      </c>
      <c r="Q53" s="33"/>
      <c r="R53" s="33"/>
      <c r="S53" s="33"/>
      <c r="T53" s="34">
        <f>18000</f>
        <v>18000</v>
      </c>
      <c r="U53" s="34"/>
    </row>
    <row r="54" spans="1:21" s="1" customFormat="1" ht="24" customHeight="1">
      <c r="A54" s="30" t="s">
        <v>84</v>
      </c>
      <c r="B54" s="30"/>
      <c r="C54" s="30"/>
      <c r="D54" s="30"/>
      <c r="E54" s="30"/>
      <c r="F54" s="30"/>
      <c r="G54" s="30"/>
      <c r="H54" s="30"/>
      <c r="I54" s="31" t="s">
        <v>83</v>
      </c>
      <c r="J54" s="31"/>
      <c r="K54" s="31" t="s">
        <v>109</v>
      </c>
      <c r="L54" s="31"/>
      <c r="M54" s="32">
        <f>277900</f>
        <v>277900</v>
      </c>
      <c r="N54" s="32"/>
      <c r="O54" s="32"/>
      <c r="P54" s="32">
        <f>72512.74</f>
        <v>72512.74</v>
      </c>
      <c r="Q54" s="32"/>
      <c r="R54" s="32"/>
      <c r="S54" s="32"/>
      <c r="T54" s="34">
        <f>205387.26</f>
        <v>205387.26</v>
      </c>
      <c r="U54" s="34"/>
    </row>
    <row r="55" spans="1:21" s="1" customFormat="1" ht="13.5" customHeight="1">
      <c r="A55" s="30" t="s">
        <v>97</v>
      </c>
      <c r="B55" s="30"/>
      <c r="C55" s="30"/>
      <c r="D55" s="30"/>
      <c r="E55" s="30"/>
      <c r="F55" s="30"/>
      <c r="G55" s="30"/>
      <c r="H55" s="30"/>
      <c r="I55" s="31" t="s">
        <v>83</v>
      </c>
      <c r="J55" s="31"/>
      <c r="K55" s="31" t="s">
        <v>110</v>
      </c>
      <c r="L55" s="31"/>
      <c r="M55" s="32">
        <f>0</f>
        <v>0</v>
      </c>
      <c r="N55" s="32"/>
      <c r="O55" s="32"/>
      <c r="P55" s="33" t="s">
        <v>45</v>
      </c>
      <c r="Q55" s="33"/>
      <c r="R55" s="33"/>
      <c r="S55" s="33"/>
      <c r="T55" s="35" t="s">
        <v>45</v>
      </c>
      <c r="U55" s="35"/>
    </row>
    <row r="56" spans="1:21" s="1" customFormat="1" ht="24" customHeight="1">
      <c r="A56" s="30" t="s">
        <v>84</v>
      </c>
      <c r="B56" s="30"/>
      <c r="C56" s="30"/>
      <c r="D56" s="30"/>
      <c r="E56" s="30"/>
      <c r="F56" s="30"/>
      <c r="G56" s="30"/>
      <c r="H56" s="30"/>
      <c r="I56" s="31" t="s">
        <v>83</v>
      </c>
      <c r="J56" s="31"/>
      <c r="K56" s="31" t="s">
        <v>111</v>
      </c>
      <c r="L56" s="31"/>
      <c r="M56" s="32">
        <f>17763.97</f>
        <v>17763.97</v>
      </c>
      <c r="N56" s="32"/>
      <c r="O56" s="32"/>
      <c r="P56" s="32">
        <f>17763.97</f>
        <v>17763.97</v>
      </c>
      <c r="Q56" s="32"/>
      <c r="R56" s="32"/>
      <c r="S56" s="32"/>
      <c r="T56" s="34">
        <f>0</f>
        <v>0</v>
      </c>
      <c r="U56" s="34"/>
    </row>
    <row r="57" spans="1:21" s="1" customFormat="1" ht="13.5" customHeight="1">
      <c r="A57" s="30" t="s">
        <v>97</v>
      </c>
      <c r="B57" s="30"/>
      <c r="C57" s="30"/>
      <c r="D57" s="30"/>
      <c r="E57" s="30"/>
      <c r="F57" s="30"/>
      <c r="G57" s="30"/>
      <c r="H57" s="30"/>
      <c r="I57" s="31" t="s">
        <v>83</v>
      </c>
      <c r="J57" s="31"/>
      <c r="K57" s="31" t="s">
        <v>112</v>
      </c>
      <c r="L57" s="31"/>
      <c r="M57" s="32">
        <f>134236.03</f>
        <v>134236.03</v>
      </c>
      <c r="N57" s="32"/>
      <c r="O57" s="32"/>
      <c r="P57" s="32">
        <f>47400.45</f>
        <v>47400.45</v>
      </c>
      <c r="Q57" s="32"/>
      <c r="R57" s="32"/>
      <c r="S57" s="32"/>
      <c r="T57" s="34">
        <f>86835.58</f>
        <v>86835.58</v>
      </c>
      <c r="U57" s="34"/>
    </row>
    <row r="58" spans="1:21" s="1" customFormat="1" ht="13.5" customHeight="1">
      <c r="A58" s="30" t="s">
        <v>88</v>
      </c>
      <c r="B58" s="30"/>
      <c r="C58" s="30"/>
      <c r="D58" s="30"/>
      <c r="E58" s="30"/>
      <c r="F58" s="30"/>
      <c r="G58" s="30"/>
      <c r="H58" s="30"/>
      <c r="I58" s="31" t="s">
        <v>83</v>
      </c>
      <c r="J58" s="31"/>
      <c r="K58" s="31" t="s">
        <v>113</v>
      </c>
      <c r="L58" s="31"/>
      <c r="M58" s="32">
        <f>1371350</f>
        <v>1371350</v>
      </c>
      <c r="N58" s="32"/>
      <c r="O58" s="32"/>
      <c r="P58" s="33" t="s">
        <v>45</v>
      </c>
      <c r="Q58" s="33"/>
      <c r="R58" s="33"/>
      <c r="S58" s="33"/>
      <c r="T58" s="34">
        <f>1371350</f>
        <v>1371350</v>
      </c>
      <c r="U58" s="34"/>
    </row>
    <row r="59" spans="1:21" s="1" customFormat="1" ht="33.75" customHeight="1">
      <c r="A59" s="30" t="s">
        <v>90</v>
      </c>
      <c r="B59" s="30"/>
      <c r="C59" s="30"/>
      <c r="D59" s="30"/>
      <c r="E59" s="30"/>
      <c r="F59" s="30"/>
      <c r="G59" s="30"/>
      <c r="H59" s="30"/>
      <c r="I59" s="31" t="s">
        <v>83</v>
      </c>
      <c r="J59" s="31"/>
      <c r="K59" s="31" t="s">
        <v>114</v>
      </c>
      <c r="L59" s="31"/>
      <c r="M59" s="32">
        <f>414150</f>
        <v>414150</v>
      </c>
      <c r="N59" s="32"/>
      <c r="O59" s="32"/>
      <c r="P59" s="33" t="s">
        <v>45</v>
      </c>
      <c r="Q59" s="33"/>
      <c r="R59" s="33"/>
      <c r="S59" s="33"/>
      <c r="T59" s="34">
        <f>414150</f>
        <v>414150</v>
      </c>
      <c r="U59" s="34"/>
    </row>
    <row r="60" spans="1:21" s="1" customFormat="1" ht="24" customHeight="1">
      <c r="A60" s="30" t="s">
        <v>84</v>
      </c>
      <c r="B60" s="30"/>
      <c r="C60" s="30"/>
      <c r="D60" s="30"/>
      <c r="E60" s="30"/>
      <c r="F60" s="30"/>
      <c r="G60" s="30"/>
      <c r="H60" s="30"/>
      <c r="I60" s="31" t="s">
        <v>83</v>
      </c>
      <c r="J60" s="31"/>
      <c r="K60" s="31" t="s">
        <v>115</v>
      </c>
      <c r="L60" s="31"/>
      <c r="M60" s="32">
        <f>50000</f>
        <v>50000</v>
      </c>
      <c r="N60" s="32"/>
      <c r="O60" s="32"/>
      <c r="P60" s="33" t="s">
        <v>45</v>
      </c>
      <c r="Q60" s="33"/>
      <c r="R60" s="33"/>
      <c r="S60" s="33"/>
      <c r="T60" s="34">
        <f>50000</f>
        <v>50000</v>
      </c>
      <c r="U60" s="34"/>
    </row>
    <row r="61" spans="1:21" s="1" customFormat="1" ht="24" customHeight="1">
      <c r="A61" s="30" t="s">
        <v>84</v>
      </c>
      <c r="B61" s="30"/>
      <c r="C61" s="30"/>
      <c r="D61" s="30"/>
      <c r="E61" s="30"/>
      <c r="F61" s="30"/>
      <c r="G61" s="30"/>
      <c r="H61" s="30"/>
      <c r="I61" s="31" t="s">
        <v>83</v>
      </c>
      <c r="J61" s="31"/>
      <c r="K61" s="31" t="s">
        <v>116</v>
      </c>
      <c r="L61" s="31"/>
      <c r="M61" s="32">
        <f>45800</f>
        <v>45800</v>
      </c>
      <c r="N61" s="32"/>
      <c r="O61" s="32"/>
      <c r="P61" s="33" t="s">
        <v>45</v>
      </c>
      <c r="Q61" s="33"/>
      <c r="R61" s="33"/>
      <c r="S61" s="33"/>
      <c r="T61" s="34">
        <f>45800</f>
        <v>45800</v>
      </c>
      <c r="U61" s="34"/>
    </row>
    <row r="62" spans="1:21" s="1" customFormat="1" ht="13.5" customHeight="1">
      <c r="A62" s="30" t="s">
        <v>88</v>
      </c>
      <c r="B62" s="30"/>
      <c r="C62" s="30"/>
      <c r="D62" s="30"/>
      <c r="E62" s="30"/>
      <c r="F62" s="30"/>
      <c r="G62" s="30"/>
      <c r="H62" s="30"/>
      <c r="I62" s="31" t="s">
        <v>83</v>
      </c>
      <c r="J62" s="31"/>
      <c r="K62" s="31" t="s">
        <v>117</v>
      </c>
      <c r="L62" s="31"/>
      <c r="M62" s="32">
        <f>188400</f>
        <v>188400</v>
      </c>
      <c r="N62" s="32"/>
      <c r="O62" s="32"/>
      <c r="P62" s="32">
        <f>20373.78</f>
        <v>20373.78</v>
      </c>
      <c r="Q62" s="32"/>
      <c r="R62" s="32"/>
      <c r="S62" s="32"/>
      <c r="T62" s="34">
        <f>168026.22</f>
        <v>168026.22</v>
      </c>
      <c r="U62" s="34"/>
    </row>
    <row r="63" spans="1:21" s="1" customFormat="1" ht="33.75" customHeight="1">
      <c r="A63" s="30" t="s">
        <v>90</v>
      </c>
      <c r="B63" s="30"/>
      <c r="C63" s="30"/>
      <c r="D63" s="30"/>
      <c r="E63" s="30"/>
      <c r="F63" s="30"/>
      <c r="G63" s="30"/>
      <c r="H63" s="30"/>
      <c r="I63" s="31" t="s">
        <v>83</v>
      </c>
      <c r="J63" s="31"/>
      <c r="K63" s="31" t="s">
        <v>118</v>
      </c>
      <c r="L63" s="31"/>
      <c r="M63" s="32">
        <f>56900</f>
        <v>56900</v>
      </c>
      <c r="N63" s="32"/>
      <c r="O63" s="32"/>
      <c r="P63" s="32">
        <f>6152.88</f>
        <v>6152.88</v>
      </c>
      <c r="Q63" s="32"/>
      <c r="R63" s="32"/>
      <c r="S63" s="32"/>
      <c r="T63" s="34">
        <f>50747.12</f>
        <v>50747.12</v>
      </c>
      <c r="U63" s="34"/>
    </row>
    <row r="64" spans="1:21" s="1" customFormat="1" ht="24" customHeight="1">
      <c r="A64" s="30" t="s">
        <v>84</v>
      </c>
      <c r="B64" s="30"/>
      <c r="C64" s="30"/>
      <c r="D64" s="30"/>
      <c r="E64" s="30"/>
      <c r="F64" s="30"/>
      <c r="G64" s="30"/>
      <c r="H64" s="30"/>
      <c r="I64" s="31" t="s">
        <v>83</v>
      </c>
      <c r="J64" s="31"/>
      <c r="K64" s="31" t="s">
        <v>119</v>
      </c>
      <c r="L64" s="31"/>
      <c r="M64" s="32">
        <f>32500</f>
        <v>32500</v>
      </c>
      <c r="N64" s="32"/>
      <c r="O64" s="32"/>
      <c r="P64" s="33" t="s">
        <v>45</v>
      </c>
      <c r="Q64" s="33"/>
      <c r="R64" s="33"/>
      <c r="S64" s="33"/>
      <c r="T64" s="34">
        <f>32500</f>
        <v>32500</v>
      </c>
      <c r="U64" s="34"/>
    </row>
    <row r="65" spans="1:21" s="1" customFormat="1" ht="24" customHeight="1">
      <c r="A65" s="30" t="s">
        <v>84</v>
      </c>
      <c r="B65" s="30"/>
      <c r="C65" s="30"/>
      <c r="D65" s="30"/>
      <c r="E65" s="30"/>
      <c r="F65" s="30"/>
      <c r="G65" s="30"/>
      <c r="H65" s="30"/>
      <c r="I65" s="31" t="s">
        <v>83</v>
      </c>
      <c r="J65" s="31"/>
      <c r="K65" s="31" t="s">
        <v>120</v>
      </c>
      <c r="L65" s="31"/>
      <c r="M65" s="32">
        <f>10000</f>
        <v>10000</v>
      </c>
      <c r="N65" s="32"/>
      <c r="O65" s="32"/>
      <c r="P65" s="33" t="s">
        <v>45</v>
      </c>
      <c r="Q65" s="33"/>
      <c r="R65" s="33"/>
      <c r="S65" s="33"/>
      <c r="T65" s="34">
        <f>10000</f>
        <v>10000</v>
      </c>
      <c r="U65" s="34"/>
    </row>
    <row r="66" spans="1:21" s="1" customFormat="1" ht="24" customHeight="1">
      <c r="A66" s="30" t="s">
        <v>84</v>
      </c>
      <c r="B66" s="30"/>
      <c r="C66" s="30"/>
      <c r="D66" s="30"/>
      <c r="E66" s="30"/>
      <c r="F66" s="30"/>
      <c r="G66" s="30"/>
      <c r="H66" s="30"/>
      <c r="I66" s="31" t="s">
        <v>83</v>
      </c>
      <c r="J66" s="31"/>
      <c r="K66" s="31" t="s">
        <v>121</v>
      </c>
      <c r="L66" s="31"/>
      <c r="M66" s="32">
        <f>2516500</f>
        <v>2516500</v>
      </c>
      <c r="N66" s="32"/>
      <c r="O66" s="32"/>
      <c r="P66" s="32">
        <f>6300</f>
        <v>6300</v>
      </c>
      <c r="Q66" s="32"/>
      <c r="R66" s="32"/>
      <c r="S66" s="32"/>
      <c r="T66" s="34">
        <f>2510200</f>
        <v>2510200</v>
      </c>
      <c r="U66" s="34"/>
    </row>
    <row r="67" spans="1:21" s="1" customFormat="1" ht="24" customHeight="1">
      <c r="A67" s="30" t="s">
        <v>84</v>
      </c>
      <c r="B67" s="30"/>
      <c r="C67" s="30"/>
      <c r="D67" s="30"/>
      <c r="E67" s="30"/>
      <c r="F67" s="30"/>
      <c r="G67" s="30"/>
      <c r="H67" s="30"/>
      <c r="I67" s="31" t="s">
        <v>83</v>
      </c>
      <c r="J67" s="31"/>
      <c r="K67" s="31" t="s">
        <v>122</v>
      </c>
      <c r="L67" s="31"/>
      <c r="M67" s="32">
        <f>5070800</f>
        <v>5070800</v>
      </c>
      <c r="N67" s="32"/>
      <c r="O67" s="32"/>
      <c r="P67" s="33" t="s">
        <v>45</v>
      </c>
      <c r="Q67" s="33"/>
      <c r="R67" s="33"/>
      <c r="S67" s="33"/>
      <c r="T67" s="34">
        <f>5070800</f>
        <v>5070800</v>
      </c>
      <c r="U67" s="34"/>
    </row>
    <row r="68" spans="1:21" s="1" customFormat="1" ht="24" customHeight="1">
      <c r="A68" s="30" t="s">
        <v>84</v>
      </c>
      <c r="B68" s="30"/>
      <c r="C68" s="30"/>
      <c r="D68" s="30"/>
      <c r="E68" s="30"/>
      <c r="F68" s="30"/>
      <c r="G68" s="30"/>
      <c r="H68" s="30"/>
      <c r="I68" s="31" t="s">
        <v>83</v>
      </c>
      <c r="J68" s="31"/>
      <c r="K68" s="31" t="s">
        <v>123</v>
      </c>
      <c r="L68" s="31"/>
      <c r="M68" s="32">
        <f>100000</f>
        <v>100000</v>
      </c>
      <c r="N68" s="32"/>
      <c r="O68" s="32"/>
      <c r="P68" s="32">
        <f>9600</f>
        <v>9600</v>
      </c>
      <c r="Q68" s="32"/>
      <c r="R68" s="32"/>
      <c r="S68" s="32"/>
      <c r="T68" s="34">
        <f>90400</f>
        <v>90400</v>
      </c>
      <c r="U68" s="34"/>
    </row>
    <row r="69" spans="1:21" s="1" customFormat="1" ht="24" customHeight="1">
      <c r="A69" s="30" t="s">
        <v>84</v>
      </c>
      <c r="B69" s="30"/>
      <c r="C69" s="30"/>
      <c r="D69" s="30"/>
      <c r="E69" s="30"/>
      <c r="F69" s="30"/>
      <c r="G69" s="30"/>
      <c r="H69" s="30"/>
      <c r="I69" s="31" t="s">
        <v>83</v>
      </c>
      <c r="J69" s="31"/>
      <c r="K69" s="31" t="s">
        <v>124</v>
      </c>
      <c r="L69" s="31"/>
      <c r="M69" s="32">
        <f>1000</f>
        <v>1000</v>
      </c>
      <c r="N69" s="32"/>
      <c r="O69" s="32"/>
      <c r="P69" s="33" t="s">
        <v>45</v>
      </c>
      <c r="Q69" s="33"/>
      <c r="R69" s="33"/>
      <c r="S69" s="33"/>
      <c r="T69" s="34">
        <f>1000</f>
        <v>1000</v>
      </c>
      <c r="U69" s="34"/>
    </row>
    <row r="70" spans="1:21" s="1" customFormat="1" ht="24" customHeight="1">
      <c r="A70" s="30" t="s">
        <v>84</v>
      </c>
      <c r="B70" s="30"/>
      <c r="C70" s="30"/>
      <c r="D70" s="30"/>
      <c r="E70" s="30"/>
      <c r="F70" s="30"/>
      <c r="G70" s="30"/>
      <c r="H70" s="30"/>
      <c r="I70" s="31" t="s">
        <v>83</v>
      </c>
      <c r="J70" s="31"/>
      <c r="K70" s="31" t="s">
        <v>125</v>
      </c>
      <c r="L70" s="31"/>
      <c r="M70" s="32">
        <f>100000</f>
        <v>100000</v>
      </c>
      <c r="N70" s="32"/>
      <c r="O70" s="32"/>
      <c r="P70" s="33" t="s">
        <v>45</v>
      </c>
      <c r="Q70" s="33"/>
      <c r="R70" s="33"/>
      <c r="S70" s="33"/>
      <c r="T70" s="34">
        <f>100000</f>
        <v>100000</v>
      </c>
      <c r="U70" s="34"/>
    </row>
    <row r="71" spans="1:21" s="1" customFormat="1" ht="24" customHeight="1">
      <c r="A71" s="30" t="s">
        <v>84</v>
      </c>
      <c r="B71" s="30"/>
      <c r="C71" s="30"/>
      <c r="D71" s="30"/>
      <c r="E71" s="30"/>
      <c r="F71" s="30"/>
      <c r="G71" s="30"/>
      <c r="H71" s="30"/>
      <c r="I71" s="31" t="s">
        <v>83</v>
      </c>
      <c r="J71" s="31"/>
      <c r="K71" s="31" t="s">
        <v>126</v>
      </c>
      <c r="L71" s="31"/>
      <c r="M71" s="32">
        <f>450000</f>
        <v>450000</v>
      </c>
      <c r="N71" s="32"/>
      <c r="O71" s="32"/>
      <c r="P71" s="32">
        <f>13350.15</f>
        <v>13350.15</v>
      </c>
      <c r="Q71" s="32"/>
      <c r="R71" s="32"/>
      <c r="S71" s="32"/>
      <c r="T71" s="34">
        <f>436649.85</f>
        <v>436649.85</v>
      </c>
      <c r="U71" s="34"/>
    </row>
    <row r="72" spans="1:21" s="1" customFormat="1" ht="24" customHeight="1">
      <c r="A72" s="30" t="s">
        <v>84</v>
      </c>
      <c r="B72" s="30"/>
      <c r="C72" s="30"/>
      <c r="D72" s="30"/>
      <c r="E72" s="30"/>
      <c r="F72" s="30"/>
      <c r="G72" s="30"/>
      <c r="H72" s="30"/>
      <c r="I72" s="31" t="s">
        <v>83</v>
      </c>
      <c r="J72" s="31"/>
      <c r="K72" s="31" t="s">
        <v>127</v>
      </c>
      <c r="L72" s="31"/>
      <c r="M72" s="32">
        <f>0</f>
        <v>0</v>
      </c>
      <c r="N72" s="32"/>
      <c r="O72" s="32"/>
      <c r="P72" s="33" t="s">
        <v>45</v>
      </c>
      <c r="Q72" s="33"/>
      <c r="R72" s="33"/>
      <c r="S72" s="33"/>
      <c r="T72" s="35" t="s">
        <v>45</v>
      </c>
      <c r="U72" s="35"/>
    </row>
    <row r="73" spans="1:21" s="1" customFormat="1" ht="13.5" customHeight="1">
      <c r="A73" s="30" t="s">
        <v>97</v>
      </c>
      <c r="B73" s="30"/>
      <c r="C73" s="30"/>
      <c r="D73" s="30"/>
      <c r="E73" s="30"/>
      <c r="F73" s="30"/>
      <c r="G73" s="30"/>
      <c r="H73" s="30"/>
      <c r="I73" s="31" t="s">
        <v>83</v>
      </c>
      <c r="J73" s="31"/>
      <c r="K73" s="31" t="s">
        <v>128</v>
      </c>
      <c r="L73" s="31"/>
      <c r="M73" s="32">
        <f>258800</f>
        <v>258800</v>
      </c>
      <c r="N73" s="32"/>
      <c r="O73" s="32"/>
      <c r="P73" s="32">
        <f>126199.13</f>
        <v>126199.13</v>
      </c>
      <c r="Q73" s="32"/>
      <c r="R73" s="32"/>
      <c r="S73" s="32"/>
      <c r="T73" s="34">
        <f>132600.87</f>
        <v>132600.87</v>
      </c>
      <c r="U73" s="34"/>
    </row>
    <row r="74" spans="1:21" s="1" customFormat="1" ht="24" customHeight="1">
      <c r="A74" s="30" t="s">
        <v>84</v>
      </c>
      <c r="B74" s="30"/>
      <c r="C74" s="30"/>
      <c r="D74" s="30"/>
      <c r="E74" s="30"/>
      <c r="F74" s="30"/>
      <c r="G74" s="30"/>
      <c r="H74" s="30"/>
      <c r="I74" s="31" t="s">
        <v>83</v>
      </c>
      <c r="J74" s="31"/>
      <c r="K74" s="31" t="s">
        <v>129</v>
      </c>
      <c r="L74" s="31"/>
      <c r="M74" s="32">
        <f>69800</f>
        <v>69800</v>
      </c>
      <c r="N74" s="32"/>
      <c r="O74" s="32"/>
      <c r="P74" s="33" t="s">
        <v>45</v>
      </c>
      <c r="Q74" s="33"/>
      <c r="R74" s="33"/>
      <c r="S74" s="33"/>
      <c r="T74" s="34">
        <f>69800</f>
        <v>69800</v>
      </c>
      <c r="U74" s="34"/>
    </row>
    <row r="75" spans="1:21" s="1" customFormat="1" ht="24" customHeight="1">
      <c r="A75" s="30" t="s">
        <v>84</v>
      </c>
      <c r="B75" s="30"/>
      <c r="C75" s="30"/>
      <c r="D75" s="30"/>
      <c r="E75" s="30"/>
      <c r="F75" s="30"/>
      <c r="G75" s="30"/>
      <c r="H75" s="30"/>
      <c r="I75" s="31" t="s">
        <v>83</v>
      </c>
      <c r="J75" s="31"/>
      <c r="K75" s="31" t="s">
        <v>130</v>
      </c>
      <c r="L75" s="31"/>
      <c r="M75" s="32">
        <f>309700</f>
        <v>309700</v>
      </c>
      <c r="N75" s="32"/>
      <c r="O75" s="32"/>
      <c r="P75" s="32">
        <f>68125.74</f>
        <v>68125.74</v>
      </c>
      <c r="Q75" s="32"/>
      <c r="R75" s="32"/>
      <c r="S75" s="32"/>
      <c r="T75" s="34">
        <f>241574.26</f>
        <v>241574.26</v>
      </c>
      <c r="U75" s="34"/>
    </row>
    <row r="76" spans="1:21" s="1" customFormat="1" ht="24" customHeight="1">
      <c r="A76" s="30" t="s">
        <v>84</v>
      </c>
      <c r="B76" s="30"/>
      <c r="C76" s="30"/>
      <c r="D76" s="30"/>
      <c r="E76" s="30"/>
      <c r="F76" s="30"/>
      <c r="G76" s="30"/>
      <c r="H76" s="30"/>
      <c r="I76" s="31" t="s">
        <v>83</v>
      </c>
      <c r="J76" s="31"/>
      <c r="K76" s="31" t="s">
        <v>131</v>
      </c>
      <c r="L76" s="31"/>
      <c r="M76" s="32">
        <f>421500</f>
        <v>421500</v>
      </c>
      <c r="N76" s="32"/>
      <c r="O76" s="32"/>
      <c r="P76" s="33" t="s">
        <v>45</v>
      </c>
      <c r="Q76" s="33"/>
      <c r="R76" s="33"/>
      <c r="S76" s="33"/>
      <c r="T76" s="34">
        <f>421500</f>
        <v>421500</v>
      </c>
      <c r="U76" s="34"/>
    </row>
    <row r="77" spans="1:21" s="1" customFormat="1" ht="24" customHeight="1">
      <c r="A77" s="30" t="s">
        <v>84</v>
      </c>
      <c r="B77" s="30"/>
      <c r="C77" s="30"/>
      <c r="D77" s="30"/>
      <c r="E77" s="30"/>
      <c r="F77" s="30"/>
      <c r="G77" s="30"/>
      <c r="H77" s="30"/>
      <c r="I77" s="31" t="s">
        <v>83</v>
      </c>
      <c r="J77" s="31"/>
      <c r="K77" s="31" t="s">
        <v>132</v>
      </c>
      <c r="L77" s="31"/>
      <c r="M77" s="32">
        <f>1092900</f>
        <v>1092900</v>
      </c>
      <c r="N77" s="32"/>
      <c r="O77" s="32"/>
      <c r="P77" s="33" t="s">
        <v>45</v>
      </c>
      <c r="Q77" s="33"/>
      <c r="R77" s="33"/>
      <c r="S77" s="33"/>
      <c r="T77" s="34">
        <f>1092900</f>
        <v>1092900</v>
      </c>
      <c r="U77" s="34"/>
    </row>
    <row r="78" spans="1:21" s="1" customFormat="1" ht="24" customHeight="1">
      <c r="A78" s="30" t="s">
        <v>84</v>
      </c>
      <c r="B78" s="30"/>
      <c r="C78" s="30"/>
      <c r="D78" s="30"/>
      <c r="E78" s="30"/>
      <c r="F78" s="30"/>
      <c r="G78" s="30"/>
      <c r="H78" s="30"/>
      <c r="I78" s="31" t="s">
        <v>83</v>
      </c>
      <c r="J78" s="31"/>
      <c r="K78" s="31" t="s">
        <v>133</v>
      </c>
      <c r="L78" s="31"/>
      <c r="M78" s="32">
        <f>100000</f>
        <v>100000</v>
      </c>
      <c r="N78" s="32"/>
      <c r="O78" s="32"/>
      <c r="P78" s="33" t="s">
        <v>45</v>
      </c>
      <c r="Q78" s="33"/>
      <c r="R78" s="33"/>
      <c r="S78" s="33"/>
      <c r="T78" s="34">
        <f>100000</f>
        <v>100000</v>
      </c>
      <c r="U78" s="34"/>
    </row>
    <row r="79" spans="1:21" s="1" customFormat="1" ht="24" customHeight="1">
      <c r="A79" s="30" t="s">
        <v>84</v>
      </c>
      <c r="B79" s="30"/>
      <c r="C79" s="30"/>
      <c r="D79" s="30"/>
      <c r="E79" s="30"/>
      <c r="F79" s="30"/>
      <c r="G79" s="30"/>
      <c r="H79" s="30"/>
      <c r="I79" s="31" t="s">
        <v>83</v>
      </c>
      <c r="J79" s="31"/>
      <c r="K79" s="31" t="s">
        <v>134</v>
      </c>
      <c r="L79" s="31"/>
      <c r="M79" s="32">
        <f>20000</f>
        <v>20000</v>
      </c>
      <c r="N79" s="32"/>
      <c r="O79" s="32"/>
      <c r="P79" s="33" t="s">
        <v>45</v>
      </c>
      <c r="Q79" s="33"/>
      <c r="R79" s="33"/>
      <c r="S79" s="33"/>
      <c r="T79" s="34">
        <f>20000</f>
        <v>20000</v>
      </c>
      <c r="U79" s="34"/>
    </row>
    <row r="80" spans="1:21" s="1" customFormat="1" ht="33.75" customHeight="1">
      <c r="A80" s="30" t="s">
        <v>135</v>
      </c>
      <c r="B80" s="30"/>
      <c r="C80" s="30"/>
      <c r="D80" s="30"/>
      <c r="E80" s="30"/>
      <c r="F80" s="30"/>
      <c r="G80" s="30"/>
      <c r="H80" s="30"/>
      <c r="I80" s="31" t="s">
        <v>83</v>
      </c>
      <c r="J80" s="31"/>
      <c r="K80" s="31" t="s">
        <v>136</v>
      </c>
      <c r="L80" s="31"/>
      <c r="M80" s="32">
        <f>3123400</f>
        <v>3123400</v>
      </c>
      <c r="N80" s="32"/>
      <c r="O80" s="32"/>
      <c r="P80" s="32">
        <f>630000</f>
        <v>630000</v>
      </c>
      <c r="Q80" s="32"/>
      <c r="R80" s="32"/>
      <c r="S80" s="32"/>
      <c r="T80" s="34">
        <f>2493400</f>
        <v>2493400</v>
      </c>
      <c r="U80" s="34"/>
    </row>
    <row r="81" spans="1:21" s="1" customFormat="1" ht="33.75" customHeight="1">
      <c r="A81" s="30" t="s">
        <v>135</v>
      </c>
      <c r="B81" s="30"/>
      <c r="C81" s="30"/>
      <c r="D81" s="30"/>
      <c r="E81" s="30"/>
      <c r="F81" s="30"/>
      <c r="G81" s="30"/>
      <c r="H81" s="30"/>
      <c r="I81" s="31" t="s">
        <v>83</v>
      </c>
      <c r="J81" s="31"/>
      <c r="K81" s="31" t="s">
        <v>137</v>
      </c>
      <c r="L81" s="31"/>
      <c r="M81" s="32">
        <f>1907500</f>
        <v>1907500</v>
      </c>
      <c r="N81" s="32"/>
      <c r="O81" s="32"/>
      <c r="P81" s="32">
        <f>570000</f>
        <v>570000</v>
      </c>
      <c r="Q81" s="32"/>
      <c r="R81" s="32"/>
      <c r="S81" s="32"/>
      <c r="T81" s="34">
        <f>1337500</f>
        <v>1337500</v>
      </c>
      <c r="U81" s="34"/>
    </row>
    <row r="82" spans="1:21" s="1" customFormat="1" ht="13.5" customHeight="1">
      <c r="A82" s="30" t="s">
        <v>138</v>
      </c>
      <c r="B82" s="30"/>
      <c r="C82" s="30"/>
      <c r="D82" s="30"/>
      <c r="E82" s="30"/>
      <c r="F82" s="30"/>
      <c r="G82" s="30"/>
      <c r="H82" s="30"/>
      <c r="I82" s="31" t="s">
        <v>83</v>
      </c>
      <c r="J82" s="31"/>
      <c r="K82" s="31" t="s">
        <v>139</v>
      </c>
      <c r="L82" s="31"/>
      <c r="M82" s="32">
        <f>58000</f>
        <v>58000</v>
      </c>
      <c r="N82" s="32"/>
      <c r="O82" s="32"/>
      <c r="P82" s="33" t="s">
        <v>45</v>
      </c>
      <c r="Q82" s="33"/>
      <c r="R82" s="33"/>
      <c r="S82" s="33"/>
      <c r="T82" s="34">
        <f>58000</f>
        <v>58000</v>
      </c>
      <c r="U82" s="34"/>
    </row>
    <row r="83" spans="1:21" s="1" customFormat="1" ht="24" customHeight="1">
      <c r="A83" s="30" t="s">
        <v>84</v>
      </c>
      <c r="B83" s="30"/>
      <c r="C83" s="30"/>
      <c r="D83" s="30"/>
      <c r="E83" s="30"/>
      <c r="F83" s="30"/>
      <c r="G83" s="30"/>
      <c r="H83" s="30"/>
      <c r="I83" s="31" t="s">
        <v>83</v>
      </c>
      <c r="J83" s="31"/>
      <c r="K83" s="31" t="s">
        <v>140</v>
      </c>
      <c r="L83" s="31"/>
      <c r="M83" s="32">
        <f>10000</f>
        <v>10000</v>
      </c>
      <c r="N83" s="32"/>
      <c r="O83" s="32"/>
      <c r="P83" s="33" t="s">
        <v>45</v>
      </c>
      <c r="Q83" s="33"/>
      <c r="R83" s="33"/>
      <c r="S83" s="33"/>
      <c r="T83" s="34">
        <f>10000</f>
        <v>10000</v>
      </c>
      <c r="U83" s="34"/>
    </row>
    <row r="84" spans="1:21" s="1" customFormat="1" ht="24" customHeight="1">
      <c r="A84" s="30" t="s">
        <v>84</v>
      </c>
      <c r="B84" s="30"/>
      <c r="C84" s="30"/>
      <c r="D84" s="30"/>
      <c r="E84" s="30"/>
      <c r="F84" s="30"/>
      <c r="G84" s="30"/>
      <c r="H84" s="30"/>
      <c r="I84" s="31" t="s">
        <v>83</v>
      </c>
      <c r="J84" s="31"/>
      <c r="K84" s="31" t="s">
        <v>141</v>
      </c>
      <c r="L84" s="31"/>
      <c r="M84" s="32">
        <f>20000</f>
        <v>20000</v>
      </c>
      <c r="N84" s="32"/>
      <c r="O84" s="32"/>
      <c r="P84" s="33" t="s">
        <v>45</v>
      </c>
      <c r="Q84" s="33"/>
      <c r="R84" s="33"/>
      <c r="S84" s="33"/>
      <c r="T84" s="34">
        <f>20000</f>
        <v>20000</v>
      </c>
      <c r="U84" s="34"/>
    </row>
    <row r="85" spans="1:21" s="1" customFormat="1" ht="24" customHeight="1">
      <c r="A85" s="30" t="s">
        <v>84</v>
      </c>
      <c r="B85" s="30"/>
      <c r="C85" s="30"/>
      <c r="D85" s="30"/>
      <c r="E85" s="30"/>
      <c r="F85" s="30"/>
      <c r="G85" s="30"/>
      <c r="H85" s="30"/>
      <c r="I85" s="31" t="s">
        <v>83</v>
      </c>
      <c r="J85" s="31"/>
      <c r="K85" s="31" t="s">
        <v>142</v>
      </c>
      <c r="L85" s="31"/>
      <c r="M85" s="32">
        <f>40000</f>
        <v>40000</v>
      </c>
      <c r="N85" s="32"/>
      <c r="O85" s="32"/>
      <c r="P85" s="32">
        <f>6286</f>
        <v>6286</v>
      </c>
      <c r="Q85" s="32"/>
      <c r="R85" s="32"/>
      <c r="S85" s="32"/>
      <c r="T85" s="34">
        <f>33714</f>
        <v>33714</v>
      </c>
      <c r="U85" s="34"/>
    </row>
    <row r="86" spans="1:21" s="1" customFormat="1" ht="15" customHeight="1">
      <c r="A86" s="36" t="s">
        <v>143</v>
      </c>
      <c r="B86" s="36"/>
      <c r="C86" s="36"/>
      <c r="D86" s="36"/>
      <c r="E86" s="36"/>
      <c r="F86" s="36"/>
      <c r="G86" s="36"/>
      <c r="H86" s="36"/>
      <c r="I86" s="37" t="s">
        <v>144</v>
      </c>
      <c r="J86" s="37"/>
      <c r="K86" s="37" t="s">
        <v>36</v>
      </c>
      <c r="L86" s="37"/>
      <c r="M86" s="38">
        <f>-20000</f>
        <v>-20000</v>
      </c>
      <c r="N86" s="38"/>
      <c r="O86" s="38"/>
      <c r="P86" s="38">
        <f>544762.47</f>
        <v>544762.47</v>
      </c>
      <c r="Q86" s="38"/>
      <c r="R86" s="38"/>
      <c r="S86" s="38"/>
      <c r="T86" s="39" t="s">
        <v>36</v>
      </c>
      <c r="U86" s="39"/>
    </row>
    <row r="87" spans="1:21" s="1" customFormat="1" ht="13.5" customHeight="1">
      <c r="A87" s="7" t="s">
        <v>10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s="1" customFormat="1" ht="13.5" customHeight="1">
      <c r="A88" s="12" t="s">
        <v>145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s="1" customFormat="1" ht="45.75" customHeight="1">
      <c r="A89" s="13" t="s">
        <v>22</v>
      </c>
      <c r="B89" s="13"/>
      <c r="C89" s="13"/>
      <c r="D89" s="13"/>
      <c r="E89" s="13"/>
      <c r="F89" s="13"/>
      <c r="G89" s="13"/>
      <c r="H89" s="13"/>
      <c r="I89" s="13" t="s">
        <v>23</v>
      </c>
      <c r="J89" s="13"/>
      <c r="K89" s="13" t="s">
        <v>146</v>
      </c>
      <c r="L89" s="13"/>
      <c r="M89" s="14" t="s">
        <v>25</v>
      </c>
      <c r="N89" s="14"/>
      <c r="O89" s="14"/>
      <c r="P89" s="14" t="s">
        <v>26</v>
      </c>
      <c r="Q89" s="14"/>
      <c r="R89" s="14"/>
      <c r="S89" s="14"/>
      <c r="T89" s="15" t="s">
        <v>27</v>
      </c>
      <c r="U89" s="15"/>
    </row>
    <row r="90" spans="1:21" s="1" customFormat="1" ht="12.75" customHeight="1">
      <c r="A90" s="16" t="s">
        <v>28</v>
      </c>
      <c r="B90" s="16"/>
      <c r="C90" s="16"/>
      <c r="D90" s="16"/>
      <c r="E90" s="16"/>
      <c r="F90" s="16"/>
      <c r="G90" s="16"/>
      <c r="H90" s="16"/>
      <c r="I90" s="16" t="s">
        <v>29</v>
      </c>
      <c r="J90" s="16"/>
      <c r="K90" s="16" t="s">
        <v>30</v>
      </c>
      <c r="L90" s="16"/>
      <c r="M90" s="17" t="s">
        <v>31</v>
      </c>
      <c r="N90" s="17"/>
      <c r="O90" s="17"/>
      <c r="P90" s="17" t="s">
        <v>32</v>
      </c>
      <c r="Q90" s="17"/>
      <c r="R90" s="17"/>
      <c r="S90" s="17"/>
      <c r="T90" s="18" t="s">
        <v>33</v>
      </c>
      <c r="U90" s="18"/>
    </row>
    <row r="91" spans="1:21" s="1" customFormat="1" ht="13.5" customHeight="1">
      <c r="A91" s="19" t="s">
        <v>147</v>
      </c>
      <c r="B91" s="19"/>
      <c r="C91" s="19"/>
      <c r="D91" s="19"/>
      <c r="E91" s="19"/>
      <c r="F91" s="19"/>
      <c r="G91" s="19"/>
      <c r="H91" s="19"/>
      <c r="I91" s="20" t="s">
        <v>148</v>
      </c>
      <c r="J91" s="20"/>
      <c r="K91" s="20" t="s">
        <v>36</v>
      </c>
      <c r="L91" s="20"/>
      <c r="M91" s="40">
        <f>20000</f>
        <v>20000</v>
      </c>
      <c r="N91" s="40"/>
      <c r="O91" s="40"/>
      <c r="P91" s="21">
        <f>-544762.47</f>
        <v>-544762.47</v>
      </c>
      <c r="Q91" s="21"/>
      <c r="R91" s="21"/>
      <c r="S91" s="21"/>
      <c r="T91" s="41" t="s">
        <v>36</v>
      </c>
      <c r="U91" s="41"/>
    </row>
    <row r="92" spans="1:21" s="1" customFormat="1" ht="13.5" customHeight="1">
      <c r="A92" s="42" t="s">
        <v>149</v>
      </c>
      <c r="B92" s="42"/>
      <c r="C92" s="42"/>
      <c r="D92" s="42"/>
      <c r="E92" s="42"/>
      <c r="F92" s="42"/>
      <c r="G92" s="42"/>
      <c r="H92" s="42"/>
      <c r="I92" s="43" t="s">
        <v>10</v>
      </c>
      <c r="J92" s="43"/>
      <c r="K92" s="43" t="s">
        <v>10</v>
      </c>
      <c r="L92" s="43"/>
      <c r="M92" s="44" t="s">
        <v>10</v>
      </c>
      <c r="N92" s="44"/>
      <c r="O92" s="44"/>
      <c r="P92" s="45" t="s">
        <v>10</v>
      </c>
      <c r="Q92" s="45"/>
      <c r="R92" s="45"/>
      <c r="S92" s="45"/>
      <c r="T92" s="46" t="s">
        <v>10</v>
      </c>
      <c r="U92" s="46"/>
    </row>
    <row r="93" spans="1:21" s="1" customFormat="1" ht="13.5" customHeight="1">
      <c r="A93" s="23" t="s">
        <v>150</v>
      </c>
      <c r="B93" s="23"/>
      <c r="C93" s="23"/>
      <c r="D93" s="23"/>
      <c r="E93" s="23"/>
      <c r="F93" s="23"/>
      <c r="G93" s="23"/>
      <c r="H93" s="23"/>
      <c r="I93" s="47" t="s">
        <v>151</v>
      </c>
      <c r="J93" s="47"/>
      <c r="K93" s="24" t="s">
        <v>36</v>
      </c>
      <c r="L93" s="24"/>
      <c r="M93" s="48" t="s">
        <v>45</v>
      </c>
      <c r="N93" s="48"/>
      <c r="O93" s="48"/>
      <c r="P93" s="27" t="s">
        <v>45</v>
      </c>
      <c r="Q93" s="27"/>
      <c r="R93" s="27"/>
      <c r="S93" s="27"/>
      <c r="T93" s="49" t="s">
        <v>45</v>
      </c>
      <c r="U93" s="49"/>
    </row>
    <row r="94" spans="1:21" s="1" customFormat="1" ht="13.5" customHeight="1">
      <c r="A94" s="30" t="s">
        <v>10</v>
      </c>
      <c r="B94" s="30"/>
      <c r="C94" s="30"/>
      <c r="D94" s="30"/>
      <c r="E94" s="30"/>
      <c r="F94" s="30"/>
      <c r="G94" s="30"/>
      <c r="H94" s="30"/>
      <c r="I94" s="31" t="s">
        <v>151</v>
      </c>
      <c r="J94" s="31"/>
      <c r="K94" s="31" t="s">
        <v>10</v>
      </c>
      <c r="L94" s="31"/>
      <c r="M94" s="50" t="s">
        <v>45</v>
      </c>
      <c r="N94" s="50"/>
      <c r="O94" s="50"/>
      <c r="P94" s="33" t="s">
        <v>45</v>
      </c>
      <c r="Q94" s="33"/>
      <c r="R94" s="33"/>
      <c r="S94" s="33"/>
      <c r="T94" s="51" t="s">
        <v>45</v>
      </c>
      <c r="U94" s="51"/>
    </row>
    <row r="95" spans="1:21" s="1" customFormat="1" ht="13.5" customHeight="1">
      <c r="A95" s="30" t="s">
        <v>152</v>
      </c>
      <c r="B95" s="30"/>
      <c r="C95" s="30"/>
      <c r="D95" s="30"/>
      <c r="E95" s="30"/>
      <c r="F95" s="30"/>
      <c r="G95" s="30"/>
      <c r="H95" s="30"/>
      <c r="I95" s="43" t="s">
        <v>153</v>
      </c>
      <c r="J95" s="43"/>
      <c r="K95" s="43" t="s">
        <v>36</v>
      </c>
      <c r="L95" s="43"/>
      <c r="M95" s="44" t="s">
        <v>45</v>
      </c>
      <c r="N95" s="44"/>
      <c r="O95" s="44"/>
      <c r="P95" s="33" t="s">
        <v>45</v>
      </c>
      <c r="Q95" s="33"/>
      <c r="R95" s="33"/>
      <c r="S95" s="33"/>
      <c r="T95" s="46" t="s">
        <v>45</v>
      </c>
      <c r="U95" s="46"/>
    </row>
    <row r="96" spans="1:21" s="1" customFormat="1" ht="13.5" customHeight="1">
      <c r="A96" s="30" t="s">
        <v>10</v>
      </c>
      <c r="B96" s="30"/>
      <c r="C96" s="30"/>
      <c r="D96" s="30"/>
      <c r="E96" s="30"/>
      <c r="F96" s="30"/>
      <c r="G96" s="30"/>
      <c r="H96" s="30"/>
      <c r="I96" s="31" t="s">
        <v>153</v>
      </c>
      <c r="J96" s="31"/>
      <c r="K96" s="31" t="s">
        <v>10</v>
      </c>
      <c r="L96" s="31"/>
      <c r="M96" s="50" t="s">
        <v>45</v>
      </c>
      <c r="N96" s="50"/>
      <c r="O96" s="50"/>
      <c r="P96" s="33" t="s">
        <v>45</v>
      </c>
      <c r="Q96" s="33"/>
      <c r="R96" s="33"/>
      <c r="S96" s="33"/>
      <c r="T96" s="51" t="s">
        <v>45</v>
      </c>
      <c r="U96" s="51"/>
    </row>
    <row r="97" spans="1:21" s="1" customFormat="1" ht="13.5" customHeight="1">
      <c r="A97" s="30" t="s">
        <v>154</v>
      </c>
      <c r="B97" s="30"/>
      <c r="C97" s="30"/>
      <c r="D97" s="30"/>
      <c r="E97" s="30"/>
      <c r="F97" s="30"/>
      <c r="G97" s="30"/>
      <c r="H97" s="30"/>
      <c r="I97" s="31" t="s">
        <v>155</v>
      </c>
      <c r="J97" s="31"/>
      <c r="K97" s="31" t="s">
        <v>156</v>
      </c>
      <c r="L97" s="31"/>
      <c r="M97" s="52">
        <f>20000</f>
        <v>20000</v>
      </c>
      <c r="N97" s="52"/>
      <c r="O97" s="52"/>
      <c r="P97" s="32">
        <f>-544762.47</f>
        <v>-544762.47</v>
      </c>
      <c r="Q97" s="32"/>
      <c r="R97" s="32"/>
      <c r="S97" s="32"/>
      <c r="T97" s="53">
        <f>564762.47</f>
        <v>564762.47</v>
      </c>
      <c r="U97" s="53"/>
    </row>
    <row r="98" spans="1:21" s="1" customFormat="1" ht="13.5" customHeight="1">
      <c r="A98" s="30" t="s">
        <v>157</v>
      </c>
      <c r="B98" s="30"/>
      <c r="C98" s="30"/>
      <c r="D98" s="30"/>
      <c r="E98" s="30"/>
      <c r="F98" s="30"/>
      <c r="G98" s="30"/>
      <c r="H98" s="30"/>
      <c r="I98" s="31" t="s">
        <v>158</v>
      </c>
      <c r="J98" s="31"/>
      <c r="K98" s="31" t="s">
        <v>159</v>
      </c>
      <c r="L98" s="31"/>
      <c r="M98" s="52">
        <f>-21538600</f>
        <v>-21538600</v>
      </c>
      <c r="N98" s="52"/>
      <c r="O98" s="52"/>
      <c r="P98" s="32">
        <f>-2951872.92</f>
        <v>-2951872.92</v>
      </c>
      <c r="Q98" s="32"/>
      <c r="R98" s="32"/>
      <c r="S98" s="32"/>
      <c r="T98" s="54" t="s">
        <v>36</v>
      </c>
      <c r="U98" s="54"/>
    </row>
    <row r="99" spans="1:21" s="1" customFormat="1" ht="13.5" customHeight="1">
      <c r="A99" s="30" t="s">
        <v>160</v>
      </c>
      <c r="B99" s="30"/>
      <c r="C99" s="30"/>
      <c r="D99" s="30"/>
      <c r="E99" s="30"/>
      <c r="F99" s="30"/>
      <c r="G99" s="30"/>
      <c r="H99" s="30"/>
      <c r="I99" s="31" t="s">
        <v>161</v>
      </c>
      <c r="J99" s="31"/>
      <c r="K99" s="31" t="s">
        <v>162</v>
      </c>
      <c r="L99" s="31"/>
      <c r="M99" s="52">
        <f>21558600</f>
        <v>21558600</v>
      </c>
      <c r="N99" s="52"/>
      <c r="O99" s="52"/>
      <c r="P99" s="32">
        <f>2407110.45</f>
        <v>2407110.45</v>
      </c>
      <c r="Q99" s="32"/>
      <c r="R99" s="32"/>
      <c r="S99" s="32"/>
      <c r="T99" s="54" t="s">
        <v>36</v>
      </c>
      <c r="U99" s="54"/>
    </row>
    <row r="100" spans="1:21" s="1" customFormat="1" ht="13.5" customHeight="1">
      <c r="A100" s="56" t="s">
        <v>10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</row>
    <row r="101" spans="1:21" s="1" customFormat="1" ht="13.5" customHeight="1">
      <c r="A101" s="7" t="s">
        <v>163</v>
      </c>
      <c r="B101" s="7"/>
      <c r="C101" s="7"/>
      <c r="D101" s="7"/>
      <c r="E101" s="7"/>
      <c r="F101" s="55" t="s">
        <v>10</v>
      </c>
      <c r="G101" s="55"/>
      <c r="H101" s="55"/>
      <c r="I101" s="55"/>
      <c r="J101" s="55"/>
      <c r="K101" s="55" t="s">
        <v>164</v>
      </c>
      <c r="L101" s="55"/>
      <c r="M101" s="55"/>
      <c r="N101" s="55"/>
      <c r="O101" s="7" t="s">
        <v>10</v>
      </c>
      <c r="P101" s="7"/>
      <c r="Q101" s="7"/>
      <c r="R101" s="7"/>
      <c r="S101" s="7"/>
      <c r="T101" s="7"/>
      <c r="U101" s="7"/>
    </row>
    <row r="102" spans="1:21" s="1" customFormat="1" ht="13.5" customHeight="1">
      <c r="A102" s="7" t="s">
        <v>10</v>
      </c>
      <c r="B102" s="7"/>
      <c r="C102" s="7"/>
      <c r="D102" s="7"/>
      <c r="E102" s="7"/>
      <c r="F102" s="10" t="s">
        <v>10</v>
      </c>
      <c r="G102" s="57" t="s">
        <v>165</v>
      </c>
      <c r="H102" s="57"/>
      <c r="I102" s="57"/>
      <c r="J102" s="10" t="s">
        <v>10</v>
      </c>
      <c r="K102" s="10" t="s">
        <v>10</v>
      </c>
      <c r="L102" s="57" t="s">
        <v>166</v>
      </c>
      <c r="M102" s="57"/>
      <c r="N102" s="7" t="s">
        <v>10</v>
      </c>
      <c r="O102" s="7"/>
      <c r="P102" s="7"/>
      <c r="Q102" s="7"/>
      <c r="R102" s="7"/>
      <c r="S102" s="7"/>
      <c r="T102" s="7"/>
      <c r="U102" s="7"/>
    </row>
    <row r="103" spans="1:21" s="1" customFormat="1" ht="15.75" customHeight="1">
      <c r="A103" s="7" t="s">
        <v>10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s="1" customFormat="1" ht="13.5" customHeight="1">
      <c r="A104" s="58" t="s">
        <v>167</v>
      </c>
      <c r="B104" s="58"/>
      <c r="C104" s="58"/>
      <c r="D104" s="58"/>
      <c r="E104" s="58"/>
      <c r="F104" s="58"/>
      <c r="G104" s="58"/>
      <c r="H104" s="7" t="s">
        <v>10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s="1" customFormat="1" ht="13.5" customHeight="1">
      <c r="A105" s="4" t="s">
        <v>168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</sheetData>
  <sheetProtection/>
  <mergeCells count="549">
    <mergeCell ref="A103:U103"/>
    <mergeCell ref="A104:G104"/>
    <mergeCell ref="H104:U104"/>
    <mergeCell ref="A105:U105"/>
    <mergeCell ref="A100:U100"/>
    <mergeCell ref="A101:E101"/>
    <mergeCell ref="F101:J101"/>
    <mergeCell ref="K101:N101"/>
    <mergeCell ref="O101:U101"/>
    <mergeCell ref="A102:E102"/>
    <mergeCell ref="G102:I102"/>
    <mergeCell ref="L102:M102"/>
    <mergeCell ref="N102:U102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7:U87"/>
    <mergeCell ref="A88:U88"/>
    <mergeCell ref="A89:H89"/>
    <mergeCell ref="I89:J89"/>
    <mergeCell ref="K89:L89"/>
    <mergeCell ref="M89:O89"/>
    <mergeCell ref="P89:S89"/>
    <mergeCell ref="T89:U89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4:U34"/>
    <mergeCell ref="A35:U35"/>
    <mergeCell ref="A36:H36"/>
    <mergeCell ref="I36:J36"/>
    <mergeCell ref="K36:L36"/>
    <mergeCell ref="M36:O36"/>
    <mergeCell ref="P36:S36"/>
    <mergeCell ref="T36:U36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8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2021-07-28T06:59:10Z</dcterms:created>
  <dcterms:modified xsi:type="dcterms:W3CDTF">2021-07-28T06:59:10Z</dcterms:modified>
  <cp:category/>
  <cp:version/>
  <cp:contentType/>
  <cp:contentStatus/>
</cp:coreProperties>
</file>